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5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via\Projects\misc\וובינר מיבי\דוחות בנקים 2023-2026\"/>
    </mc:Choice>
  </mc:AlternateContent>
  <xr:revisionPtr revIDLastSave="0" documentId="13_ncr:1_{B1515FC2-5CB4-45CE-8DBB-D6B74AFDBC07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סיכום מנהלים" sheetId="1" r:id="rId1"/>
    <sheet name="דירוג" sheetId="2" r:id="rId2"/>
    <sheet name="רווח והפסד" sheetId="3" r:id="rId3"/>
    <sheet name="מאזן" sheetId="4" r:id="rId4"/>
    <sheet name="רווחיות" sheetId="5" r:id="rId5"/>
    <sheet name="יעילות" sheetId="6" r:id="rId6"/>
    <sheet name="הון ונזילות" sheetId="7" r:id="rId7"/>
    <sheet name="איכות אשראי" sheetId="8" r:id="rId8"/>
    <sheet name="צמיחה ונתח שוק" sheetId="9" r:id="rId9"/>
    <sheet name="רבעוני 2026" sheetId="10" r:id="rId10"/>
    <sheet name="ניתוח איכותני" sheetId="11" r:id="rId11"/>
    <sheet name="נתונים" sheetId="12" r:id="rId12"/>
    <sheet name="מקורות והערות" sheetId="13" r:id="rId13"/>
  </sheets>
  <definedNames>
    <definedName name="_xlnm._FilterDatabase" localSheetId="11" hidden="1">נתונים!$A$4:$N$229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0" l="1"/>
  <c r="D50" i="10"/>
  <c r="C50" i="10"/>
  <c r="B50" i="10"/>
  <c r="E49" i="10"/>
  <c r="D49" i="10"/>
  <c r="C49" i="10"/>
  <c r="B49" i="10"/>
  <c r="E48" i="10"/>
  <c r="D48" i="10"/>
  <c r="C48" i="10"/>
  <c r="B48" i="10"/>
  <c r="E47" i="10"/>
  <c r="D47" i="10"/>
  <c r="C47" i="10"/>
  <c r="B47" i="10"/>
  <c r="E46" i="10"/>
  <c r="D46" i="10"/>
  <c r="C46" i="10"/>
  <c r="B46" i="10"/>
  <c r="E40" i="10"/>
  <c r="D40" i="10"/>
  <c r="C40" i="10"/>
  <c r="B40" i="10"/>
  <c r="E39" i="10"/>
  <c r="D39" i="10"/>
  <c r="C39" i="10"/>
  <c r="B39" i="10"/>
  <c r="E38" i="10"/>
  <c r="D38" i="10"/>
  <c r="C38" i="10"/>
  <c r="B38" i="10"/>
  <c r="E37" i="10"/>
  <c r="D37" i="10"/>
  <c r="C37" i="10"/>
  <c r="B37" i="10"/>
  <c r="E36" i="10"/>
  <c r="D36" i="10"/>
  <c r="C36" i="10"/>
  <c r="B36" i="10"/>
  <c r="E30" i="10"/>
  <c r="D30" i="10"/>
  <c r="C30" i="10"/>
  <c r="B30" i="10"/>
  <c r="E29" i="10"/>
  <c r="D29" i="10"/>
  <c r="C29" i="10"/>
  <c r="B29" i="10"/>
  <c r="E28" i="10"/>
  <c r="D28" i="10"/>
  <c r="C28" i="10"/>
  <c r="B28" i="10"/>
  <c r="E27" i="10"/>
  <c r="D27" i="10"/>
  <c r="C27" i="10"/>
  <c r="B27" i="10"/>
  <c r="E26" i="10"/>
  <c r="D26" i="10"/>
  <c r="C26" i="10"/>
  <c r="B26" i="10"/>
  <c r="E20" i="10"/>
  <c r="D20" i="10"/>
  <c r="C20" i="10"/>
  <c r="B20" i="10"/>
  <c r="E19" i="10"/>
  <c r="D19" i="10"/>
  <c r="C19" i="10"/>
  <c r="B19" i="10"/>
  <c r="E18" i="10"/>
  <c r="D18" i="10"/>
  <c r="C18" i="10"/>
  <c r="B18" i="10"/>
  <c r="E17" i="10"/>
  <c r="D17" i="10"/>
  <c r="C17" i="10"/>
  <c r="B17" i="10"/>
  <c r="E16" i="10"/>
  <c r="E21" i="10" s="1"/>
  <c r="D16" i="10"/>
  <c r="D21" i="10" s="1"/>
  <c r="C16" i="10"/>
  <c r="C21" i="10" s="1"/>
  <c r="B16" i="10"/>
  <c r="B21" i="10" s="1"/>
  <c r="E10" i="10"/>
  <c r="D10" i="10"/>
  <c r="C10" i="10"/>
  <c r="B10" i="10"/>
  <c r="E9" i="10"/>
  <c r="D9" i="10"/>
  <c r="C9" i="10"/>
  <c r="B9" i="10"/>
  <c r="E8" i="10"/>
  <c r="D8" i="10"/>
  <c r="C8" i="10"/>
  <c r="B8" i="10"/>
  <c r="E7" i="10"/>
  <c r="D7" i="10"/>
  <c r="C7" i="10"/>
  <c r="B7" i="10"/>
  <c r="E6" i="10"/>
  <c r="D6" i="10"/>
  <c r="C6" i="10"/>
  <c r="B6" i="10"/>
  <c r="F107" i="9"/>
  <c r="E107" i="9"/>
  <c r="D107" i="9"/>
  <c r="C107" i="9"/>
  <c r="B107" i="9"/>
  <c r="F106" i="9"/>
  <c r="E106" i="9"/>
  <c r="D106" i="9"/>
  <c r="C106" i="9"/>
  <c r="B106" i="9"/>
  <c r="F105" i="9"/>
  <c r="E105" i="9"/>
  <c r="D105" i="9"/>
  <c r="C105" i="9"/>
  <c r="B105" i="9"/>
  <c r="F104" i="9"/>
  <c r="E104" i="9"/>
  <c r="D104" i="9"/>
  <c r="C104" i="9"/>
  <c r="B104" i="9"/>
  <c r="F103" i="9"/>
  <c r="E103" i="9"/>
  <c r="D103" i="9"/>
  <c r="C103" i="9"/>
  <c r="B103" i="9"/>
  <c r="F98" i="9"/>
  <c r="E98" i="9"/>
  <c r="D98" i="9"/>
  <c r="C98" i="9"/>
  <c r="B98" i="9"/>
  <c r="F97" i="9"/>
  <c r="E97" i="9"/>
  <c r="D97" i="9"/>
  <c r="C97" i="9"/>
  <c r="B97" i="9"/>
  <c r="F96" i="9"/>
  <c r="E96" i="9"/>
  <c r="D96" i="9"/>
  <c r="C96" i="9"/>
  <c r="B96" i="9"/>
  <c r="F95" i="9"/>
  <c r="E95" i="9"/>
  <c r="D95" i="9"/>
  <c r="C95" i="9"/>
  <c r="B95" i="9"/>
  <c r="F94" i="9"/>
  <c r="E94" i="9"/>
  <c r="D94" i="9"/>
  <c r="C94" i="9"/>
  <c r="B94" i="9"/>
  <c r="F89" i="9"/>
  <c r="E89" i="9"/>
  <c r="D89" i="9"/>
  <c r="C89" i="9"/>
  <c r="B89" i="9"/>
  <c r="F88" i="9"/>
  <c r="E88" i="9"/>
  <c r="D88" i="9"/>
  <c r="C88" i="9"/>
  <c r="B88" i="9"/>
  <c r="F87" i="9"/>
  <c r="E87" i="9"/>
  <c r="D87" i="9"/>
  <c r="C87" i="9"/>
  <c r="B87" i="9"/>
  <c r="F86" i="9"/>
  <c r="E86" i="9"/>
  <c r="D86" i="9"/>
  <c r="C86" i="9"/>
  <c r="B86" i="9"/>
  <c r="F85" i="9"/>
  <c r="E85" i="9"/>
  <c r="D85" i="9"/>
  <c r="C85" i="9"/>
  <c r="B85" i="9"/>
  <c r="F80" i="9"/>
  <c r="E80" i="9"/>
  <c r="D80" i="9"/>
  <c r="C80" i="9"/>
  <c r="B80" i="9"/>
  <c r="F79" i="9"/>
  <c r="E79" i="9"/>
  <c r="D79" i="9"/>
  <c r="C79" i="9"/>
  <c r="B79" i="9"/>
  <c r="F78" i="9"/>
  <c r="E78" i="9"/>
  <c r="D78" i="9"/>
  <c r="C78" i="9"/>
  <c r="B78" i="9"/>
  <c r="F77" i="9"/>
  <c r="E77" i="9"/>
  <c r="D77" i="9"/>
  <c r="C77" i="9"/>
  <c r="B77" i="9"/>
  <c r="F76" i="9"/>
  <c r="E76" i="9"/>
  <c r="D76" i="9"/>
  <c r="C76" i="9"/>
  <c r="B76" i="9"/>
  <c r="C70" i="9"/>
  <c r="B70" i="9"/>
  <c r="C69" i="9"/>
  <c r="B69" i="9"/>
  <c r="C68" i="9"/>
  <c r="B68" i="9"/>
  <c r="C67" i="9"/>
  <c r="B67" i="9"/>
  <c r="C66" i="9"/>
  <c r="B66" i="9"/>
  <c r="C60" i="9"/>
  <c r="B60" i="9"/>
  <c r="C59" i="9"/>
  <c r="B59" i="9"/>
  <c r="C58" i="9"/>
  <c r="B58" i="9"/>
  <c r="C57" i="9"/>
  <c r="B57" i="9"/>
  <c r="C56" i="9"/>
  <c r="B56" i="9"/>
  <c r="C50" i="9"/>
  <c r="B50" i="9"/>
  <c r="C49" i="9"/>
  <c r="B49" i="9"/>
  <c r="C48" i="9"/>
  <c r="B48" i="9"/>
  <c r="C47" i="9"/>
  <c r="B47" i="9"/>
  <c r="C46" i="9"/>
  <c r="B46" i="9"/>
  <c r="D40" i="9"/>
  <c r="C40" i="9"/>
  <c r="B40" i="9"/>
  <c r="D39" i="9"/>
  <c r="C39" i="9"/>
  <c r="B39" i="9"/>
  <c r="D38" i="9"/>
  <c r="C38" i="9"/>
  <c r="B38" i="9"/>
  <c r="D37" i="9"/>
  <c r="C37" i="9"/>
  <c r="B37" i="9"/>
  <c r="D36" i="9"/>
  <c r="C36" i="9"/>
  <c r="B36" i="9"/>
  <c r="D30" i="9"/>
  <c r="C30" i="9"/>
  <c r="B30" i="9"/>
  <c r="D29" i="9"/>
  <c r="C29" i="9"/>
  <c r="B29" i="9"/>
  <c r="D28" i="9"/>
  <c r="C28" i="9"/>
  <c r="B28" i="9"/>
  <c r="B31" i="9" s="1"/>
  <c r="D27" i="9"/>
  <c r="C27" i="9"/>
  <c r="B27" i="9"/>
  <c r="D26" i="9"/>
  <c r="C26" i="9"/>
  <c r="B26" i="9"/>
  <c r="F20" i="9"/>
  <c r="E20" i="9"/>
  <c r="D20" i="9"/>
  <c r="C20" i="9"/>
  <c r="B20" i="9"/>
  <c r="F19" i="9"/>
  <c r="E19" i="9"/>
  <c r="D19" i="9"/>
  <c r="C19" i="9"/>
  <c r="B19" i="9"/>
  <c r="F18" i="9"/>
  <c r="E18" i="9"/>
  <c r="D18" i="9"/>
  <c r="C18" i="9"/>
  <c r="B18" i="9"/>
  <c r="F17" i="9"/>
  <c r="E17" i="9"/>
  <c r="D17" i="9"/>
  <c r="C17" i="9"/>
  <c r="B17" i="9"/>
  <c r="F16" i="9"/>
  <c r="E16" i="9"/>
  <c r="D16" i="9"/>
  <c r="D21" i="9" s="1"/>
  <c r="C16" i="9"/>
  <c r="B16" i="9"/>
  <c r="F10" i="9"/>
  <c r="E10" i="9"/>
  <c r="D10" i="9"/>
  <c r="C10" i="9"/>
  <c r="B10" i="9"/>
  <c r="F9" i="9"/>
  <c r="E9" i="9"/>
  <c r="D9" i="9"/>
  <c r="C9" i="9"/>
  <c r="B9" i="9"/>
  <c r="F8" i="9"/>
  <c r="E8" i="9"/>
  <c r="D8" i="9"/>
  <c r="C8" i="9"/>
  <c r="B8" i="9"/>
  <c r="F7" i="9"/>
  <c r="E7" i="9"/>
  <c r="D7" i="9"/>
  <c r="C7" i="9"/>
  <c r="B7" i="9"/>
  <c r="F6" i="9"/>
  <c r="E6" i="9"/>
  <c r="D6" i="9"/>
  <c r="C6" i="9"/>
  <c r="B6" i="9"/>
  <c r="F80" i="8"/>
  <c r="E80" i="8"/>
  <c r="D80" i="8"/>
  <c r="C80" i="8"/>
  <c r="B80" i="8"/>
  <c r="F79" i="8"/>
  <c r="E79" i="8"/>
  <c r="D79" i="8"/>
  <c r="C79" i="8"/>
  <c r="B79" i="8"/>
  <c r="F78" i="8"/>
  <c r="E78" i="8"/>
  <c r="D78" i="8"/>
  <c r="C78" i="8"/>
  <c r="B78" i="8"/>
  <c r="F77" i="8"/>
  <c r="E77" i="8"/>
  <c r="D77" i="8"/>
  <c r="C77" i="8"/>
  <c r="B77" i="8"/>
  <c r="F76" i="8"/>
  <c r="F81" i="8" s="1"/>
  <c r="E76" i="8"/>
  <c r="D76" i="8"/>
  <c r="C76" i="8"/>
  <c r="B76" i="8"/>
  <c r="F71" i="8"/>
  <c r="F70" i="8"/>
  <c r="E70" i="8"/>
  <c r="D70" i="8"/>
  <c r="C70" i="8"/>
  <c r="B70" i="8"/>
  <c r="F69" i="8"/>
  <c r="E69" i="8"/>
  <c r="D69" i="8"/>
  <c r="C69" i="8"/>
  <c r="B69" i="8"/>
  <c r="F68" i="8"/>
  <c r="E68" i="8"/>
  <c r="D68" i="8"/>
  <c r="C68" i="8"/>
  <c r="B68" i="8"/>
  <c r="F67" i="8"/>
  <c r="E67" i="8"/>
  <c r="D67" i="8"/>
  <c r="C67" i="8"/>
  <c r="B67" i="8"/>
  <c r="F66" i="8"/>
  <c r="E66" i="8"/>
  <c r="E71" i="8" s="1"/>
  <c r="D66" i="8"/>
  <c r="C66" i="8"/>
  <c r="B66" i="8"/>
  <c r="C61" i="8"/>
  <c r="F60" i="8"/>
  <c r="E60" i="8"/>
  <c r="D60" i="8"/>
  <c r="C60" i="8"/>
  <c r="B60" i="8"/>
  <c r="F59" i="8"/>
  <c r="E59" i="8"/>
  <c r="D59" i="8"/>
  <c r="C59" i="8"/>
  <c r="B59" i="8"/>
  <c r="F58" i="8"/>
  <c r="E58" i="8"/>
  <c r="D58" i="8"/>
  <c r="C58" i="8"/>
  <c r="B58" i="8"/>
  <c r="F57" i="8"/>
  <c r="F61" i="8" s="1"/>
  <c r="E57" i="8"/>
  <c r="E61" i="8" s="1"/>
  <c r="D57" i="8"/>
  <c r="D61" i="8" s="1"/>
  <c r="C57" i="8"/>
  <c r="B57" i="8"/>
  <c r="F56" i="8"/>
  <c r="E56" i="8"/>
  <c r="D56" i="8"/>
  <c r="C56" i="8"/>
  <c r="B56" i="8"/>
  <c r="F50" i="8"/>
  <c r="E50" i="8"/>
  <c r="D50" i="8"/>
  <c r="C50" i="8"/>
  <c r="B50" i="8"/>
  <c r="F49" i="8"/>
  <c r="E49" i="8"/>
  <c r="D49" i="8"/>
  <c r="C49" i="8"/>
  <c r="B49" i="8"/>
  <c r="F48" i="8"/>
  <c r="E48" i="8"/>
  <c r="D48" i="8"/>
  <c r="C48" i="8"/>
  <c r="B48" i="8"/>
  <c r="F47" i="8"/>
  <c r="E47" i="8"/>
  <c r="D47" i="8"/>
  <c r="D51" i="8" s="1"/>
  <c r="C47" i="8"/>
  <c r="C51" i="8" s="1"/>
  <c r="B47" i="8"/>
  <c r="B51" i="8" s="1"/>
  <c r="F46" i="8"/>
  <c r="E46" i="8"/>
  <c r="D46" i="8"/>
  <c r="C46" i="8"/>
  <c r="B46" i="8"/>
  <c r="F40" i="8"/>
  <c r="E40" i="8"/>
  <c r="D40" i="8"/>
  <c r="C40" i="8"/>
  <c r="B40" i="8"/>
  <c r="F39" i="8"/>
  <c r="E39" i="8"/>
  <c r="D39" i="8"/>
  <c r="C39" i="8"/>
  <c r="B39" i="8"/>
  <c r="F38" i="8"/>
  <c r="E38" i="8"/>
  <c r="D38" i="8"/>
  <c r="C38" i="8"/>
  <c r="B38" i="8"/>
  <c r="F37" i="8"/>
  <c r="E37" i="8"/>
  <c r="D37" i="8"/>
  <c r="C37" i="8"/>
  <c r="B37" i="8"/>
  <c r="F36" i="8"/>
  <c r="E36" i="8"/>
  <c r="D36" i="8"/>
  <c r="C36" i="8"/>
  <c r="B36" i="8"/>
  <c r="B41" i="8" s="1"/>
  <c r="F30" i="8"/>
  <c r="E30" i="8"/>
  <c r="D30" i="8"/>
  <c r="C30" i="8"/>
  <c r="B30" i="8"/>
  <c r="F29" i="8"/>
  <c r="E29" i="8"/>
  <c r="D29" i="8"/>
  <c r="C29" i="8"/>
  <c r="B29" i="8"/>
  <c r="F28" i="8"/>
  <c r="E28" i="8"/>
  <c r="D28" i="8"/>
  <c r="C28" i="8"/>
  <c r="B28" i="8"/>
  <c r="F27" i="8"/>
  <c r="E27" i="8"/>
  <c r="D27" i="8"/>
  <c r="C27" i="8"/>
  <c r="C31" i="8" s="1"/>
  <c r="B27" i="8"/>
  <c r="F26" i="8"/>
  <c r="E26" i="8"/>
  <c r="D26" i="8"/>
  <c r="C26" i="8"/>
  <c r="B26" i="8"/>
  <c r="F20" i="8"/>
  <c r="E20" i="8"/>
  <c r="D20" i="8"/>
  <c r="C20" i="8"/>
  <c r="B20" i="8"/>
  <c r="F19" i="8"/>
  <c r="E19" i="8"/>
  <c r="D19" i="8"/>
  <c r="C19" i="8"/>
  <c r="B19" i="8"/>
  <c r="F18" i="8"/>
  <c r="E18" i="8"/>
  <c r="D18" i="8"/>
  <c r="C18" i="8"/>
  <c r="B18" i="8"/>
  <c r="F17" i="8"/>
  <c r="E17" i="8"/>
  <c r="D17" i="8"/>
  <c r="C17" i="8"/>
  <c r="B17" i="8"/>
  <c r="F16" i="8"/>
  <c r="F21" i="8" s="1"/>
  <c r="E16" i="8"/>
  <c r="D16" i="8"/>
  <c r="C16" i="8"/>
  <c r="B16" i="8"/>
  <c r="F10" i="8"/>
  <c r="E10" i="8"/>
  <c r="D10" i="8"/>
  <c r="C10" i="8"/>
  <c r="B10" i="8"/>
  <c r="F9" i="8"/>
  <c r="E9" i="8"/>
  <c r="D9" i="8"/>
  <c r="C9" i="8"/>
  <c r="B9" i="8"/>
  <c r="F8" i="8"/>
  <c r="E8" i="8"/>
  <c r="D8" i="8"/>
  <c r="C8" i="8"/>
  <c r="B8" i="8"/>
  <c r="F7" i="8"/>
  <c r="E7" i="8"/>
  <c r="D7" i="8"/>
  <c r="C7" i="8"/>
  <c r="B7" i="8"/>
  <c r="F6" i="8"/>
  <c r="E6" i="8"/>
  <c r="D6" i="8"/>
  <c r="C6" i="8"/>
  <c r="B6" i="8"/>
  <c r="F120" i="7"/>
  <c r="E120" i="7"/>
  <c r="D120" i="7"/>
  <c r="C120" i="7"/>
  <c r="B120" i="7"/>
  <c r="F119" i="7"/>
  <c r="E119" i="7"/>
  <c r="D119" i="7"/>
  <c r="C119" i="7"/>
  <c r="B119" i="7"/>
  <c r="F118" i="7"/>
  <c r="E118" i="7"/>
  <c r="D118" i="7"/>
  <c r="C118" i="7"/>
  <c r="B118" i="7"/>
  <c r="F117" i="7"/>
  <c r="E117" i="7"/>
  <c r="D117" i="7"/>
  <c r="C117" i="7"/>
  <c r="B117" i="7"/>
  <c r="F116" i="7"/>
  <c r="E116" i="7"/>
  <c r="D116" i="7"/>
  <c r="C116" i="7"/>
  <c r="C121" i="7" s="1"/>
  <c r="B116" i="7"/>
  <c r="F110" i="7"/>
  <c r="E110" i="7"/>
  <c r="D110" i="7"/>
  <c r="C110" i="7"/>
  <c r="B110" i="7"/>
  <c r="F109" i="7"/>
  <c r="E109" i="7"/>
  <c r="D109" i="7"/>
  <c r="C109" i="7"/>
  <c r="B109" i="7"/>
  <c r="F108" i="7"/>
  <c r="E108" i="7"/>
  <c r="D108" i="7"/>
  <c r="C108" i="7"/>
  <c r="B108" i="7"/>
  <c r="F107" i="7"/>
  <c r="E107" i="7"/>
  <c r="D107" i="7"/>
  <c r="C107" i="7"/>
  <c r="B107" i="7"/>
  <c r="F106" i="7"/>
  <c r="F111" i="7" s="1"/>
  <c r="E106" i="7"/>
  <c r="E111" i="7" s="1"/>
  <c r="D106" i="7"/>
  <c r="C106" i="7"/>
  <c r="C111" i="7" s="1"/>
  <c r="B106" i="7"/>
  <c r="E101" i="7"/>
  <c r="D101" i="7"/>
  <c r="C101" i="7"/>
  <c r="F100" i="7"/>
  <c r="E100" i="7"/>
  <c r="D100" i="7"/>
  <c r="C100" i="7"/>
  <c r="B100" i="7"/>
  <c r="F99" i="7"/>
  <c r="E99" i="7"/>
  <c r="D99" i="7"/>
  <c r="C99" i="7"/>
  <c r="B99" i="7"/>
  <c r="F98" i="7"/>
  <c r="E98" i="7"/>
  <c r="D98" i="7"/>
  <c r="C98" i="7"/>
  <c r="B98" i="7"/>
  <c r="F97" i="7"/>
  <c r="F101" i="7" s="1"/>
  <c r="E97" i="7"/>
  <c r="D97" i="7"/>
  <c r="C97" i="7"/>
  <c r="B97" i="7"/>
  <c r="F96" i="7"/>
  <c r="E96" i="7"/>
  <c r="D96" i="7"/>
  <c r="C96" i="7"/>
  <c r="B96" i="7"/>
  <c r="F90" i="7"/>
  <c r="E90" i="7"/>
  <c r="D90" i="7"/>
  <c r="C90" i="7"/>
  <c r="B90" i="7"/>
  <c r="F89" i="7"/>
  <c r="E89" i="7"/>
  <c r="D89" i="7"/>
  <c r="C89" i="7"/>
  <c r="B89" i="7"/>
  <c r="F88" i="7"/>
  <c r="E88" i="7"/>
  <c r="D88" i="7"/>
  <c r="C88" i="7"/>
  <c r="B88" i="7"/>
  <c r="F87" i="7"/>
  <c r="E87" i="7"/>
  <c r="D87" i="7"/>
  <c r="D91" i="7" s="1"/>
  <c r="C87" i="7"/>
  <c r="C91" i="7" s="1"/>
  <c r="B87" i="7"/>
  <c r="B91" i="7" s="1"/>
  <c r="F86" i="7"/>
  <c r="E86" i="7"/>
  <c r="D86" i="7"/>
  <c r="C86" i="7"/>
  <c r="B86" i="7"/>
  <c r="F80" i="7"/>
  <c r="E80" i="7"/>
  <c r="D80" i="7"/>
  <c r="C80" i="7"/>
  <c r="B80" i="7"/>
  <c r="F79" i="7"/>
  <c r="E79" i="7"/>
  <c r="D79" i="7"/>
  <c r="C79" i="7"/>
  <c r="B79" i="7"/>
  <c r="F78" i="7"/>
  <c r="E78" i="7"/>
  <c r="D78" i="7"/>
  <c r="C78" i="7"/>
  <c r="B78" i="7"/>
  <c r="F77" i="7"/>
  <c r="E77" i="7"/>
  <c r="D77" i="7"/>
  <c r="C77" i="7"/>
  <c r="B77" i="7"/>
  <c r="F76" i="7"/>
  <c r="E76" i="7"/>
  <c r="D76" i="7"/>
  <c r="C76" i="7"/>
  <c r="B76" i="7"/>
  <c r="B81" i="7" s="1"/>
  <c r="F70" i="7"/>
  <c r="E70" i="7"/>
  <c r="D70" i="7"/>
  <c r="C70" i="7"/>
  <c r="B70" i="7"/>
  <c r="F69" i="7"/>
  <c r="E69" i="7"/>
  <c r="D69" i="7"/>
  <c r="C69" i="7"/>
  <c r="B69" i="7"/>
  <c r="F68" i="7"/>
  <c r="E68" i="7"/>
  <c r="D68" i="7"/>
  <c r="C68" i="7"/>
  <c r="B68" i="7"/>
  <c r="F67" i="7"/>
  <c r="E67" i="7"/>
  <c r="E71" i="7" s="1"/>
  <c r="D67" i="7"/>
  <c r="C67" i="7"/>
  <c r="B67" i="7"/>
  <c r="F66" i="7"/>
  <c r="E66" i="7"/>
  <c r="D66" i="7"/>
  <c r="C66" i="7"/>
  <c r="B66" i="7"/>
  <c r="F60" i="7"/>
  <c r="E60" i="7"/>
  <c r="D60" i="7"/>
  <c r="C60" i="7"/>
  <c r="B60" i="7"/>
  <c r="F59" i="7"/>
  <c r="E59" i="7"/>
  <c r="D59" i="7"/>
  <c r="C59" i="7"/>
  <c r="B59" i="7"/>
  <c r="F58" i="7"/>
  <c r="E58" i="7"/>
  <c r="D58" i="7"/>
  <c r="C58" i="7"/>
  <c r="B58" i="7"/>
  <c r="F57" i="7"/>
  <c r="E57" i="7"/>
  <c r="D57" i="7"/>
  <c r="C57" i="7"/>
  <c r="B57" i="7"/>
  <c r="F56" i="7"/>
  <c r="E56" i="7"/>
  <c r="D56" i="7"/>
  <c r="C56" i="7"/>
  <c r="B56" i="7"/>
  <c r="F50" i="7"/>
  <c r="E50" i="7"/>
  <c r="D50" i="7"/>
  <c r="C50" i="7"/>
  <c r="B50" i="7"/>
  <c r="F49" i="7"/>
  <c r="E49" i="7"/>
  <c r="D49" i="7"/>
  <c r="C49" i="7"/>
  <c r="B49" i="7"/>
  <c r="F48" i="7"/>
  <c r="E48" i="7"/>
  <c r="D48" i="7"/>
  <c r="C48" i="7"/>
  <c r="B48" i="7"/>
  <c r="F47" i="7"/>
  <c r="E47" i="7"/>
  <c r="D47" i="7"/>
  <c r="C47" i="7"/>
  <c r="B47" i="7"/>
  <c r="F46" i="7"/>
  <c r="F51" i="7" s="1"/>
  <c r="E46" i="7"/>
  <c r="D46" i="7"/>
  <c r="C46" i="7"/>
  <c r="B46" i="7"/>
  <c r="F40" i="7"/>
  <c r="E40" i="7"/>
  <c r="D40" i="7"/>
  <c r="C40" i="7"/>
  <c r="B40" i="7"/>
  <c r="F39" i="7"/>
  <c r="E39" i="7"/>
  <c r="D39" i="7"/>
  <c r="C39" i="7"/>
  <c r="B39" i="7"/>
  <c r="F38" i="7"/>
  <c r="E38" i="7"/>
  <c r="D38" i="7"/>
  <c r="C38" i="7"/>
  <c r="B38" i="7"/>
  <c r="F37" i="7"/>
  <c r="E37" i="7"/>
  <c r="D37" i="7"/>
  <c r="C37" i="7"/>
  <c r="B37" i="7"/>
  <c r="F36" i="7"/>
  <c r="E36" i="7"/>
  <c r="E41" i="7" s="1"/>
  <c r="D36" i="7"/>
  <c r="C36" i="7"/>
  <c r="B36" i="7"/>
  <c r="F30" i="7"/>
  <c r="E30" i="7"/>
  <c r="D30" i="7"/>
  <c r="C30" i="7"/>
  <c r="B30" i="7"/>
  <c r="F29" i="7"/>
  <c r="E29" i="7"/>
  <c r="D29" i="7"/>
  <c r="C29" i="7"/>
  <c r="B29" i="7"/>
  <c r="F28" i="7"/>
  <c r="E28" i="7"/>
  <c r="D28" i="7"/>
  <c r="C28" i="7"/>
  <c r="B28" i="7"/>
  <c r="F27" i="7"/>
  <c r="E27" i="7"/>
  <c r="D27" i="7"/>
  <c r="C27" i="7"/>
  <c r="B27" i="7"/>
  <c r="F26" i="7"/>
  <c r="F31" i="7" s="1"/>
  <c r="E26" i="7"/>
  <c r="E31" i="7" s="1"/>
  <c r="D26" i="7"/>
  <c r="C26" i="7"/>
  <c r="B26" i="7"/>
  <c r="F21" i="7"/>
  <c r="E21" i="7"/>
  <c r="F20" i="7"/>
  <c r="E20" i="7"/>
  <c r="D20" i="7"/>
  <c r="C20" i="7"/>
  <c r="B20" i="7"/>
  <c r="F19" i="7"/>
  <c r="E19" i="7"/>
  <c r="D19" i="7"/>
  <c r="C19" i="7"/>
  <c r="B19" i="7"/>
  <c r="F18" i="7"/>
  <c r="E18" i="7"/>
  <c r="D18" i="7"/>
  <c r="C18" i="7"/>
  <c r="B18" i="7"/>
  <c r="F17" i="7"/>
  <c r="E17" i="7"/>
  <c r="D17" i="7"/>
  <c r="C17" i="7"/>
  <c r="B17" i="7"/>
  <c r="F16" i="7"/>
  <c r="E16" i="7"/>
  <c r="D16" i="7"/>
  <c r="D21" i="7" s="1"/>
  <c r="C16" i="7"/>
  <c r="C21" i="7" s="1"/>
  <c r="B16" i="7"/>
  <c r="B21" i="7" s="1"/>
  <c r="C11" i="7"/>
  <c r="B11" i="7"/>
  <c r="F10" i="7"/>
  <c r="E10" i="7"/>
  <c r="D10" i="7"/>
  <c r="C10" i="7"/>
  <c r="B10" i="7"/>
  <c r="F9" i="7"/>
  <c r="E9" i="7"/>
  <c r="D9" i="7"/>
  <c r="C9" i="7"/>
  <c r="B9" i="7"/>
  <c r="F8" i="7"/>
  <c r="E8" i="7"/>
  <c r="D8" i="7"/>
  <c r="C8" i="7"/>
  <c r="B8" i="7"/>
  <c r="F7" i="7"/>
  <c r="E7" i="7"/>
  <c r="D7" i="7"/>
  <c r="C7" i="7"/>
  <c r="B7" i="7"/>
  <c r="F6" i="7"/>
  <c r="E6" i="7"/>
  <c r="D6" i="7"/>
  <c r="D11" i="7" s="1"/>
  <c r="C6" i="7"/>
  <c r="B6" i="7"/>
  <c r="D70" i="6"/>
  <c r="C70" i="6"/>
  <c r="B70" i="6"/>
  <c r="D69" i="6"/>
  <c r="C69" i="6"/>
  <c r="B69" i="6"/>
  <c r="D68" i="6"/>
  <c r="C68" i="6"/>
  <c r="B68" i="6"/>
  <c r="D67" i="6"/>
  <c r="C67" i="6"/>
  <c r="B67" i="6"/>
  <c r="D66" i="6"/>
  <c r="C66" i="6"/>
  <c r="B66" i="6"/>
  <c r="D60" i="6"/>
  <c r="C60" i="6"/>
  <c r="B60" i="6"/>
  <c r="D59" i="6"/>
  <c r="C59" i="6"/>
  <c r="B59" i="6"/>
  <c r="D58" i="6"/>
  <c r="C58" i="6"/>
  <c r="B58" i="6"/>
  <c r="D57" i="6"/>
  <c r="C57" i="6"/>
  <c r="B57" i="6"/>
  <c r="D56" i="6"/>
  <c r="C56" i="6"/>
  <c r="B56" i="6"/>
  <c r="D50" i="6"/>
  <c r="C50" i="6"/>
  <c r="B50" i="6"/>
  <c r="D49" i="6"/>
  <c r="C49" i="6"/>
  <c r="B49" i="6"/>
  <c r="D48" i="6"/>
  <c r="C48" i="6"/>
  <c r="B48" i="6"/>
  <c r="D47" i="6"/>
  <c r="C47" i="6"/>
  <c r="B47" i="6"/>
  <c r="D46" i="6"/>
  <c r="C46" i="6"/>
  <c r="C51" i="6" s="1"/>
  <c r="B46" i="6"/>
  <c r="B51" i="6" s="1"/>
  <c r="F40" i="6"/>
  <c r="E40" i="6"/>
  <c r="D40" i="6"/>
  <c r="C40" i="6"/>
  <c r="B40" i="6"/>
  <c r="F39" i="6"/>
  <c r="E39" i="6"/>
  <c r="D39" i="6"/>
  <c r="C39" i="6"/>
  <c r="B39" i="6"/>
  <c r="F38" i="6"/>
  <c r="E38" i="6"/>
  <c r="D38" i="6"/>
  <c r="C38" i="6"/>
  <c r="B38" i="6"/>
  <c r="F37" i="6"/>
  <c r="E37" i="6"/>
  <c r="D37" i="6"/>
  <c r="C37" i="6"/>
  <c r="B37" i="6"/>
  <c r="F36" i="6"/>
  <c r="F41" i="6" s="1"/>
  <c r="E36" i="6"/>
  <c r="E41" i="6" s="1"/>
  <c r="D36" i="6"/>
  <c r="C36" i="6"/>
  <c r="C41" i="6" s="1"/>
  <c r="B36" i="6"/>
  <c r="F30" i="6"/>
  <c r="E30" i="6"/>
  <c r="D30" i="6"/>
  <c r="C30" i="6"/>
  <c r="B30" i="6"/>
  <c r="F29" i="6"/>
  <c r="E29" i="6"/>
  <c r="D29" i="6"/>
  <c r="C29" i="6"/>
  <c r="B29" i="6"/>
  <c r="F28" i="6"/>
  <c r="E28" i="6"/>
  <c r="D28" i="6"/>
  <c r="C28" i="6"/>
  <c r="B28" i="6"/>
  <c r="F27" i="6"/>
  <c r="E27" i="6"/>
  <c r="D27" i="6"/>
  <c r="C27" i="6"/>
  <c r="B27" i="6"/>
  <c r="F26" i="6"/>
  <c r="F31" i="6" s="1"/>
  <c r="E26" i="6"/>
  <c r="E31" i="6" s="1"/>
  <c r="D26" i="6"/>
  <c r="D31" i="6" s="1"/>
  <c r="C26" i="6"/>
  <c r="C31" i="6" s="1"/>
  <c r="B26" i="6"/>
  <c r="D21" i="6"/>
  <c r="C21" i="6"/>
  <c r="F20" i="6"/>
  <c r="E20" i="6"/>
  <c r="D20" i="6"/>
  <c r="C20" i="6"/>
  <c r="B20" i="6"/>
  <c r="F19" i="6"/>
  <c r="E19" i="6"/>
  <c r="D19" i="6"/>
  <c r="C19" i="6"/>
  <c r="B19" i="6"/>
  <c r="F18" i="6"/>
  <c r="E18" i="6"/>
  <c r="D18" i="6"/>
  <c r="C18" i="6"/>
  <c r="B18" i="6"/>
  <c r="F17" i="6"/>
  <c r="E17" i="6"/>
  <c r="D17" i="6"/>
  <c r="C17" i="6"/>
  <c r="B17" i="6"/>
  <c r="F16" i="6"/>
  <c r="E16" i="6"/>
  <c r="D16" i="6"/>
  <c r="C16" i="6"/>
  <c r="B16" i="6"/>
  <c r="B21" i="6" s="1"/>
  <c r="F10" i="6"/>
  <c r="E10" i="6"/>
  <c r="D10" i="6"/>
  <c r="C10" i="6"/>
  <c r="B10" i="6"/>
  <c r="F9" i="6"/>
  <c r="E9" i="6"/>
  <c r="D9" i="6"/>
  <c r="C9" i="6"/>
  <c r="B9" i="6"/>
  <c r="F8" i="6"/>
  <c r="E8" i="6"/>
  <c r="D8" i="6"/>
  <c r="C8" i="6"/>
  <c r="B8" i="6"/>
  <c r="F7" i="6"/>
  <c r="E7" i="6"/>
  <c r="D7" i="6"/>
  <c r="C7" i="6"/>
  <c r="B7" i="6"/>
  <c r="F6" i="6"/>
  <c r="E6" i="6"/>
  <c r="D6" i="6"/>
  <c r="C6" i="6"/>
  <c r="B6" i="6"/>
  <c r="B11" i="6" s="1"/>
  <c r="D110" i="5"/>
  <c r="C110" i="5"/>
  <c r="B110" i="5"/>
  <c r="D109" i="5"/>
  <c r="C109" i="5"/>
  <c r="B109" i="5"/>
  <c r="D108" i="5"/>
  <c r="C108" i="5"/>
  <c r="B108" i="5"/>
  <c r="D107" i="5"/>
  <c r="C107" i="5"/>
  <c r="B107" i="5"/>
  <c r="D106" i="5"/>
  <c r="C106" i="5"/>
  <c r="B106" i="5"/>
  <c r="F100" i="5"/>
  <c r="E100" i="5"/>
  <c r="D100" i="5"/>
  <c r="C100" i="5"/>
  <c r="B100" i="5"/>
  <c r="F99" i="5"/>
  <c r="E99" i="5"/>
  <c r="D99" i="5"/>
  <c r="C99" i="5"/>
  <c r="B99" i="5"/>
  <c r="F98" i="5"/>
  <c r="E98" i="5"/>
  <c r="D98" i="5"/>
  <c r="C98" i="5"/>
  <c r="B98" i="5"/>
  <c r="F97" i="5"/>
  <c r="E97" i="5"/>
  <c r="D97" i="5"/>
  <c r="C97" i="5"/>
  <c r="B97" i="5"/>
  <c r="F96" i="5"/>
  <c r="E96" i="5"/>
  <c r="D96" i="5"/>
  <c r="C96" i="5"/>
  <c r="B96" i="5"/>
  <c r="B101" i="5" s="1"/>
  <c r="F90" i="5"/>
  <c r="E90" i="5"/>
  <c r="D90" i="5"/>
  <c r="C90" i="5"/>
  <c r="B90" i="5"/>
  <c r="F89" i="5"/>
  <c r="E89" i="5"/>
  <c r="D89" i="5"/>
  <c r="C89" i="5"/>
  <c r="B89" i="5"/>
  <c r="F88" i="5"/>
  <c r="E88" i="5"/>
  <c r="D88" i="5"/>
  <c r="C88" i="5"/>
  <c r="B88" i="5"/>
  <c r="F87" i="5"/>
  <c r="E87" i="5"/>
  <c r="D87" i="5"/>
  <c r="C87" i="5"/>
  <c r="C91" i="5" s="1"/>
  <c r="B87" i="5"/>
  <c r="F86" i="5"/>
  <c r="E86" i="5"/>
  <c r="D86" i="5"/>
  <c r="C86" i="5"/>
  <c r="B86" i="5"/>
  <c r="F80" i="5"/>
  <c r="E80" i="5"/>
  <c r="D80" i="5"/>
  <c r="C80" i="5"/>
  <c r="B80" i="5"/>
  <c r="F79" i="5"/>
  <c r="E79" i="5"/>
  <c r="D79" i="5"/>
  <c r="C79" i="5"/>
  <c r="B79" i="5"/>
  <c r="F78" i="5"/>
  <c r="E78" i="5"/>
  <c r="D78" i="5"/>
  <c r="C78" i="5"/>
  <c r="B78" i="5"/>
  <c r="F77" i="5"/>
  <c r="E77" i="5"/>
  <c r="D77" i="5"/>
  <c r="C77" i="5"/>
  <c r="B77" i="5"/>
  <c r="F76" i="5"/>
  <c r="F81" i="5" s="1"/>
  <c r="E76" i="5"/>
  <c r="D76" i="5"/>
  <c r="C76" i="5"/>
  <c r="B76" i="5"/>
  <c r="F70" i="5"/>
  <c r="E70" i="5"/>
  <c r="D70" i="5"/>
  <c r="C70" i="5"/>
  <c r="B70" i="5"/>
  <c r="F69" i="5"/>
  <c r="E69" i="5"/>
  <c r="D69" i="5"/>
  <c r="C69" i="5"/>
  <c r="B69" i="5"/>
  <c r="F68" i="5"/>
  <c r="E68" i="5"/>
  <c r="D68" i="5"/>
  <c r="C68" i="5"/>
  <c r="B68" i="5"/>
  <c r="F67" i="5"/>
  <c r="E67" i="5"/>
  <c r="D67" i="5"/>
  <c r="C67" i="5"/>
  <c r="B67" i="5"/>
  <c r="F66" i="5"/>
  <c r="E66" i="5"/>
  <c r="D66" i="5"/>
  <c r="D71" i="5" s="1"/>
  <c r="C66" i="5"/>
  <c r="B66" i="5"/>
  <c r="F60" i="5"/>
  <c r="E60" i="5"/>
  <c r="D60" i="5"/>
  <c r="C60" i="5"/>
  <c r="B60" i="5"/>
  <c r="F59" i="5"/>
  <c r="E59" i="5"/>
  <c r="D59" i="5"/>
  <c r="C59" i="5"/>
  <c r="B59" i="5"/>
  <c r="F58" i="5"/>
  <c r="E58" i="5"/>
  <c r="D58" i="5"/>
  <c r="C58" i="5"/>
  <c r="B58" i="5"/>
  <c r="F57" i="5"/>
  <c r="E57" i="5"/>
  <c r="D57" i="5"/>
  <c r="C57" i="5"/>
  <c r="B57" i="5"/>
  <c r="F56" i="5"/>
  <c r="E56" i="5"/>
  <c r="D56" i="5"/>
  <c r="C56" i="5"/>
  <c r="C61" i="5" s="1"/>
  <c r="B56" i="5"/>
  <c r="F50" i="5"/>
  <c r="E50" i="5"/>
  <c r="D50" i="5"/>
  <c r="C50" i="5"/>
  <c r="B50" i="5"/>
  <c r="F49" i="5"/>
  <c r="E49" i="5"/>
  <c r="D49" i="5"/>
  <c r="C49" i="5"/>
  <c r="B49" i="5"/>
  <c r="F48" i="5"/>
  <c r="E48" i="5"/>
  <c r="D48" i="5"/>
  <c r="C48" i="5"/>
  <c r="B48" i="5"/>
  <c r="F47" i="5"/>
  <c r="E47" i="5"/>
  <c r="D47" i="5"/>
  <c r="C47" i="5"/>
  <c r="B47" i="5"/>
  <c r="F46" i="5"/>
  <c r="F51" i="5" s="1"/>
  <c r="E46" i="5"/>
  <c r="E51" i="5" s="1"/>
  <c r="D46" i="5"/>
  <c r="C46" i="5"/>
  <c r="B46" i="5"/>
  <c r="E41" i="5"/>
  <c r="D41" i="5"/>
  <c r="C41" i="5"/>
  <c r="F40" i="5"/>
  <c r="E40" i="5"/>
  <c r="D40" i="5"/>
  <c r="C40" i="5"/>
  <c r="B40" i="5"/>
  <c r="F39" i="5"/>
  <c r="E39" i="5"/>
  <c r="D39" i="5"/>
  <c r="C39" i="5"/>
  <c r="B39" i="5"/>
  <c r="F38" i="5"/>
  <c r="E38" i="5"/>
  <c r="D38" i="5"/>
  <c r="C38" i="5"/>
  <c r="B38" i="5"/>
  <c r="F37" i="5"/>
  <c r="F41" i="5" s="1"/>
  <c r="E37" i="5"/>
  <c r="D37" i="5"/>
  <c r="C37" i="5"/>
  <c r="B37" i="5"/>
  <c r="F36" i="5"/>
  <c r="E36" i="5"/>
  <c r="D36" i="5"/>
  <c r="C36" i="5"/>
  <c r="B36" i="5"/>
  <c r="F30" i="5"/>
  <c r="E30" i="5"/>
  <c r="D30" i="5"/>
  <c r="C30" i="5"/>
  <c r="B30" i="5"/>
  <c r="F29" i="5"/>
  <c r="E29" i="5"/>
  <c r="D29" i="5"/>
  <c r="C29" i="5"/>
  <c r="B29" i="5"/>
  <c r="F28" i="5"/>
  <c r="E28" i="5"/>
  <c r="D28" i="5"/>
  <c r="C28" i="5"/>
  <c r="B28" i="5"/>
  <c r="F27" i="5"/>
  <c r="E27" i="5"/>
  <c r="D27" i="5"/>
  <c r="C27" i="5"/>
  <c r="B27" i="5"/>
  <c r="F26" i="5"/>
  <c r="E26" i="5"/>
  <c r="D26" i="5"/>
  <c r="D31" i="5" s="1"/>
  <c r="C26" i="5"/>
  <c r="C31" i="5" s="1"/>
  <c r="B26" i="5"/>
  <c r="B31" i="5" s="1"/>
  <c r="F20" i="5"/>
  <c r="E20" i="5"/>
  <c r="D20" i="5"/>
  <c r="C20" i="5"/>
  <c r="B20" i="5"/>
  <c r="F19" i="5"/>
  <c r="E19" i="5"/>
  <c r="D19" i="5"/>
  <c r="C19" i="5"/>
  <c r="B19" i="5"/>
  <c r="F18" i="5"/>
  <c r="E18" i="5"/>
  <c r="D18" i="5"/>
  <c r="C18" i="5"/>
  <c r="B18" i="5"/>
  <c r="F17" i="5"/>
  <c r="F21" i="5" s="1"/>
  <c r="E17" i="5"/>
  <c r="D17" i="5"/>
  <c r="C17" i="5"/>
  <c r="B17" i="5"/>
  <c r="F16" i="5"/>
  <c r="E16" i="5"/>
  <c r="D16" i="5"/>
  <c r="C16" i="5"/>
  <c r="B16" i="5"/>
  <c r="B21" i="5" s="1"/>
  <c r="F10" i="5"/>
  <c r="E10" i="5"/>
  <c r="D10" i="5"/>
  <c r="C10" i="5"/>
  <c r="B10" i="5"/>
  <c r="F9" i="5"/>
  <c r="E9" i="5"/>
  <c r="D9" i="5"/>
  <c r="C9" i="5"/>
  <c r="B9" i="5"/>
  <c r="F8" i="5"/>
  <c r="E8" i="5"/>
  <c r="D8" i="5"/>
  <c r="C8" i="5"/>
  <c r="B8" i="5"/>
  <c r="F7" i="5"/>
  <c r="E7" i="5"/>
  <c r="E11" i="5" s="1"/>
  <c r="D7" i="5"/>
  <c r="C7" i="5"/>
  <c r="B7" i="5"/>
  <c r="F6" i="5"/>
  <c r="E6" i="5"/>
  <c r="D6" i="5"/>
  <c r="C6" i="5"/>
  <c r="B6" i="5"/>
  <c r="F90" i="4"/>
  <c r="E90" i="4"/>
  <c r="D90" i="4"/>
  <c r="C90" i="4"/>
  <c r="B90" i="4"/>
  <c r="F89" i="4"/>
  <c r="E89" i="4"/>
  <c r="D89" i="4"/>
  <c r="C89" i="4"/>
  <c r="B89" i="4"/>
  <c r="F88" i="4"/>
  <c r="E88" i="4"/>
  <c r="D88" i="4"/>
  <c r="C88" i="4"/>
  <c r="B88" i="4"/>
  <c r="F87" i="4"/>
  <c r="E87" i="4"/>
  <c r="D87" i="4"/>
  <c r="C87" i="4"/>
  <c r="B87" i="4"/>
  <c r="F86" i="4"/>
  <c r="E86" i="4"/>
  <c r="D86" i="4"/>
  <c r="C86" i="4"/>
  <c r="B86" i="4"/>
  <c r="F80" i="4"/>
  <c r="E80" i="4"/>
  <c r="D80" i="4"/>
  <c r="C80" i="4"/>
  <c r="B80" i="4"/>
  <c r="F79" i="4"/>
  <c r="E79" i="4"/>
  <c r="D79" i="4"/>
  <c r="C79" i="4"/>
  <c r="B79" i="4"/>
  <c r="F78" i="4"/>
  <c r="E78" i="4"/>
  <c r="D78" i="4"/>
  <c r="C78" i="4"/>
  <c r="B78" i="4"/>
  <c r="F77" i="4"/>
  <c r="E77" i="4"/>
  <c r="D77" i="4"/>
  <c r="C77" i="4"/>
  <c r="B77" i="4"/>
  <c r="F76" i="4"/>
  <c r="F81" i="4" s="1"/>
  <c r="E76" i="4"/>
  <c r="D76" i="4"/>
  <c r="C76" i="4"/>
  <c r="B76" i="4"/>
  <c r="F70" i="4"/>
  <c r="E70" i="4"/>
  <c r="D70" i="4"/>
  <c r="C70" i="4"/>
  <c r="B70" i="4"/>
  <c r="F69" i="4"/>
  <c r="E69" i="4"/>
  <c r="D69" i="4"/>
  <c r="C69" i="4"/>
  <c r="B69" i="4"/>
  <c r="F68" i="4"/>
  <c r="E68" i="4"/>
  <c r="D68" i="4"/>
  <c r="C68" i="4"/>
  <c r="B68" i="4"/>
  <c r="F67" i="4"/>
  <c r="E67" i="4"/>
  <c r="D67" i="4"/>
  <c r="C67" i="4"/>
  <c r="B67" i="4"/>
  <c r="F66" i="4"/>
  <c r="E66" i="4"/>
  <c r="E71" i="4" s="1"/>
  <c r="D66" i="4"/>
  <c r="C66" i="4"/>
  <c r="B66" i="4"/>
  <c r="F60" i="4"/>
  <c r="E60" i="4"/>
  <c r="D60" i="4"/>
  <c r="C60" i="4"/>
  <c r="B60" i="4"/>
  <c r="F59" i="4"/>
  <c r="E59" i="4"/>
  <c r="D59" i="4"/>
  <c r="C59" i="4"/>
  <c r="B59" i="4"/>
  <c r="F58" i="4"/>
  <c r="E58" i="4"/>
  <c r="D58" i="4"/>
  <c r="C58" i="4"/>
  <c r="B58" i="4"/>
  <c r="F57" i="4"/>
  <c r="E57" i="4"/>
  <c r="D57" i="4"/>
  <c r="C57" i="4"/>
  <c r="B57" i="4"/>
  <c r="F56" i="4"/>
  <c r="F61" i="4" s="1"/>
  <c r="E56" i="4"/>
  <c r="E61" i="4" s="1"/>
  <c r="D56" i="4"/>
  <c r="C56" i="4"/>
  <c r="B56" i="4"/>
  <c r="F51" i="4"/>
  <c r="E51" i="4"/>
  <c r="F50" i="4"/>
  <c r="E50" i="4"/>
  <c r="D50" i="4"/>
  <c r="C50" i="4"/>
  <c r="B50" i="4"/>
  <c r="F49" i="4"/>
  <c r="E49" i="4"/>
  <c r="D49" i="4"/>
  <c r="C49" i="4"/>
  <c r="B49" i="4"/>
  <c r="F48" i="4"/>
  <c r="E48" i="4"/>
  <c r="D48" i="4"/>
  <c r="C48" i="4"/>
  <c r="B48" i="4"/>
  <c r="F47" i="4"/>
  <c r="E47" i="4"/>
  <c r="D47" i="4"/>
  <c r="C47" i="4"/>
  <c r="B47" i="4"/>
  <c r="F46" i="4"/>
  <c r="E46" i="4"/>
  <c r="D46" i="4"/>
  <c r="D51" i="4" s="1"/>
  <c r="C46" i="4"/>
  <c r="C51" i="4" s="1"/>
  <c r="B46" i="4"/>
  <c r="C41" i="4"/>
  <c r="B41" i="4"/>
  <c r="F40" i="4"/>
  <c r="E40" i="4"/>
  <c r="D40" i="4"/>
  <c r="C40" i="4"/>
  <c r="B40" i="4"/>
  <c r="F39" i="4"/>
  <c r="E39" i="4"/>
  <c r="D39" i="4"/>
  <c r="C39" i="4"/>
  <c r="B39" i="4"/>
  <c r="F38" i="4"/>
  <c r="E38" i="4"/>
  <c r="D38" i="4"/>
  <c r="C38" i="4"/>
  <c r="B38" i="4"/>
  <c r="F37" i="4"/>
  <c r="E37" i="4"/>
  <c r="D37" i="4"/>
  <c r="C37" i="4"/>
  <c r="B37" i="4"/>
  <c r="F36" i="4"/>
  <c r="E36" i="4"/>
  <c r="D36" i="4"/>
  <c r="D41" i="4" s="1"/>
  <c r="C36" i="4"/>
  <c r="B36" i="4"/>
  <c r="F30" i="4"/>
  <c r="E30" i="4"/>
  <c r="D30" i="4"/>
  <c r="C30" i="4"/>
  <c r="B30" i="4"/>
  <c r="F29" i="4"/>
  <c r="E29" i="4"/>
  <c r="D29" i="4"/>
  <c r="C29" i="4"/>
  <c r="B29" i="4"/>
  <c r="F28" i="4"/>
  <c r="E28" i="4"/>
  <c r="D28" i="4"/>
  <c r="C28" i="4"/>
  <c r="B28" i="4"/>
  <c r="F27" i="4"/>
  <c r="E27" i="4"/>
  <c r="D27" i="4"/>
  <c r="C27" i="4"/>
  <c r="B27" i="4"/>
  <c r="B31" i="4" s="1"/>
  <c r="F26" i="4"/>
  <c r="E26" i="4"/>
  <c r="D26" i="4"/>
  <c r="C26" i="4"/>
  <c r="B26" i="4"/>
  <c r="F20" i="4"/>
  <c r="E20" i="4"/>
  <c r="D20" i="4"/>
  <c r="C20" i="4"/>
  <c r="B20" i="4"/>
  <c r="F19" i="4"/>
  <c r="E19" i="4"/>
  <c r="D19" i="4"/>
  <c r="C19" i="4"/>
  <c r="B19" i="4"/>
  <c r="F18" i="4"/>
  <c r="E18" i="4"/>
  <c r="D18" i="4"/>
  <c r="C18" i="4"/>
  <c r="B18" i="4"/>
  <c r="F17" i="4"/>
  <c r="E17" i="4"/>
  <c r="D17" i="4"/>
  <c r="C17" i="4"/>
  <c r="B17" i="4"/>
  <c r="F16" i="4"/>
  <c r="F21" i="4" s="1"/>
  <c r="E16" i="4"/>
  <c r="D16" i="4"/>
  <c r="C16" i="4"/>
  <c r="B16" i="4"/>
  <c r="F10" i="4"/>
  <c r="E10" i="4"/>
  <c r="D10" i="4"/>
  <c r="C10" i="4"/>
  <c r="B10" i="4"/>
  <c r="F9" i="4"/>
  <c r="E9" i="4"/>
  <c r="D9" i="4"/>
  <c r="C9" i="4"/>
  <c r="B9" i="4"/>
  <c r="F8" i="4"/>
  <c r="E8" i="4"/>
  <c r="D8" i="4"/>
  <c r="C8" i="4"/>
  <c r="B8" i="4"/>
  <c r="F7" i="4"/>
  <c r="E7" i="4"/>
  <c r="D7" i="4"/>
  <c r="C7" i="4"/>
  <c r="B7" i="4"/>
  <c r="F6" i="4"/>
  <c r="E6" i="4"/>
  <c r="E11" i="4" s="1"/>
  <c r="D6" i="4"/>
  <c r="C6" i="4"/>
  <c r="B6" i="4"/>
  <c r="F100" i="3"/>
  <c r="E100" i="3"/>
  <c r="D100" i="3"/>
  <c r="C100" i="3"/>
  <c r="B100" i="3"/>
  <c r="F99" i="3"/>
  <c r="E99" i="3"/>
  <c r="D99" i="3"/>
  <c r="C99" i="3"/>
  <c r="B99" i="3"/>
  <c r="F98" i="3"/>
  <c r="E98" i="3"/>
  <c r="D98" i="3"/>
  <c r="C98" i="3"/>
  <c r="B98" i="3"/>
  <c r="F97" i="3"/>
  <c r="E97" i="3"/>
  <c r="D97" i="3"/>
  <c r="C97" i="3"/>
  <c r="B97" i="3"/>
  <c r="F96" i="3"/>
  <c r="E96" i="3"/>
  <c r="D96" i="3"/>
  <c r="C96" i="3"/>
  <c r="B96" i="3"/>
  <c r="E91" i="3"/>
  <c r="D91" i="3"/>
  <c r="C91" i="3"/>
  <c r="B91" i="3"/>
  <c r="F90" i="3"/>
  <c r="E90" i="3"/>
  <c r="D90" i="3"/>
  <c r="C90" i="3"/>
  <c r="B90" i="3"/>
  <c r="F89" i="3"/>
  <c r="E89" i="3"/>
  <c r="D89" i="3"/>
  <c r="C89" i="3"/>
  <c r="B89" i="3"/>
  <c r="F88" i="3"/>
  <c r="E88" i="3"/>
  <c r="D88" i="3"/>
  <c r="C88" i="3"/>
  <c r="B88" i="3"/>
  <c r="F87" i="3"/>
  <c r="F91" i="3" s="1"/>
  <c r="E87" i="3"/>
  <c r="D87" i="3"/>
  <c r="C87" i="3"/>
  <c r="B87" i="3"/>
  <c r="F86" i="3"/>
  <c r="E86" i="3"/>
  <c r="D86" i="3"/>
  <c r="C86" i="3"/>
  <c r="B86" i="3"/>
  <c r="F80" i="3"/>
  <c r="E80" i="3"/>
  <c r="D80" i="3"/>
  <c r="C80" i="3"/>
  <c r="B80" i="3"/>
  <c r="F79" i="3"/>
  <c r="E79" i="3"/>
  <c r="D79" i="3"/>
  <c r="C79" i="3"/>
  <c r="B79" i="3"/>
  <c r="F78" i="3"/>
  <c r="E78" i="3"/>
  <c r="D78" i="3"/>
  <c r="C78" i="3"/>
  <c r="B78" i="3"/>
  <c r="F77" i="3"/>
  <c r="E77" i="3"/>
  <c r="D77" i="3"/>
  <c r="C77" i="3"/>
  <c r="B77" i="3"/>
  <c r="F76" i="3"/>
  <c r="E76" i="3"/>
  <c r="D76" i="3"/>
  <c r="C76" i="3"/>
  <c r="C81" i="3" s="1"/>
  <c r="B76" i="3"/>
  <c r="B81" i="3" s="1"/>
  <c r="F70" i="3"/>
  <c r="E70" i="3"/>
  <c r="D70" i="3"/>
  <c r="C70" i="3"/>
  <c r="B70" i="3"/>
  <c r="F69" i="3"/>
  <c r="E69" i="3"/>
  <c r="D69" i="3"/>
  <c r="C69" i="3"/>
  <c r="B69" i="3"/>
  <c r="F68" i="3"/>
  <c r="E68" i="3"/>
  <c r="D68" i="3"/>
  <c r="C68" i="3"/>
  <c r="B68" i="3"/>
  <c r="F67" i="3"/>
  <c r="E67" i="3"/>
  <c r="D67" i="3"/>
  <c r="D71" i="3" s="1"/>
  <c r="C67" i="3"/>
  <c r="B67" i="3"/>
  <c r="F66" i="3"/>
  <c r="E66" i="3"/>
  <c r="D66" i="3"/>
  <c r="C66" i="3"/>
  <c r="B66" i="3"/>
  <c r="F60" i="3"/>
  <c r="E60" i="3"/>
  <c r="D60" i="3"/>
  <c r="C60" i="3"/>
  <c r="B60" i="3"/>
  <c r="F59" i="3"/>
  <c r="E59" i="3"/>
  <c r="D59" i="3"/>
  <c r="C59" i="3"/>
  <c r="B59" i="3"/>
  <c r="F58" i="3"/>
  <c r="E58" i="3"/>
  <c r="D58" i="3"/>
  <c r="C58" i="3"/>
  <c r="B58" i="3"/>
  <c r="F57" i="3"/>
  <c r="E57" i="3"/>
  <c r="D57" i="3"/>
  <c r="C57" i="3"/>
  <c r="C61" i="3" s="1"/>
  <c r="B57" i="3"/>
  <c r="F56" i="3"/>
  <c r="E56" i="3"/>
  <c r="D56" i="3"/>
  <c r="C56" i="3"/>
  <c r="B56" i="3"/>
  <c r="F50" i="3"/>
  <c r="E50" i="3"/>
  <c r="D50" i="3"/>
  <c r="C50" i="3"/>
  <c r="B50" i="3"/>
  <c r="F49" i="3"/>
  <c r="E49" i="3"/>
  <c r="D49" i="3"/>
  <c r="C49" i="3"/>
  <c r="B49" i="3"/>
  <c r="F48" i="3"/>
  <c r="E48" i="3"/>
  <c r="D48" i="3"/>
  <c r="C48" i="3"/>
  <c r="B48" i="3"/>
  <c r="F47" i="3"/>
  <c r="E47" i="3"/>
  <c r="D47" i="3"/>
  <c r="C47" i="3"/>
  <c r="B47" i="3"/>
  <c r="F46" i="3"/>
  <c r="E46" i="3"/>
  <c r="D46" i="3"/>
  <c r="C46" i="3"/>
  <c r="B46" i="3"/>
  <c r="F40" i="3"/>
  <c r="E40" i="3"/>
  <c r="D40" i="3"/>
  <c r="C40" i="3"/>
  <c r="B40" i="3"/>
  <c r="F39" i="3"/>
  <c r="E39" i="3"/>
  <c r="D39" i="3"/>
  <c r="C39" i="3"/>
  <c r="B39" i="3"/>
  <c r="F38" i="3"/>
  <c r="E38" i="3"/>
  <c r="D38" i="3"/>
  <c r="C38" i="3"/>
  <c r="B38" i="3"/>
  <c r="F37" i="3"/>
  <c r="E37" i="3"/>
  <c r="D37" i="3"/>
  <c r="C37" i="3"/>
  <c r="B37" i="3"/>
  <c r="F36" i="3"/>
  <c r="E36" i="3"/>
  <c r="D36" i="3"/>
  <c r="D41" i="3" s="1"/>
  <c r="C36" i="3"/>
  <c r="B36" i="3"/>
  <c r="F30" i="3"/>
  <c r="E30" i="3"/>
  <c r="D30" i="3"/>
  <c r="C30" i="3"/>
  <c r="B30" i="3"/>
  <c r="F29" i="3"/>
  <c r="E29" i="3"/>
  <c r="D29" i="3"/>
  <c r="C29" i="3"/>
  <c r="B29" i="3"/>
  <c r="F28" i="3"/>
  <c r="E28" i="3"/>
  <c r="D28" i="3"/>
  <c r="C28" i="3"/>
  <c r="B28" i="3"/>
  <c r="F27" i="3"/>
  <c r="E27" i="3"/>
  <c r="D27" i="3"/>
  <c r="C27" i="3"/>
  <c r="B27" i="3"/>
  <c r="F26" i="3"/>
  <c r="F31" i="3" s="1"/>
  <c r="E26" i="3"/>
  <c r="D26" i="3"/>
  <c r="D31" i="3" s="1"/>
  <c r="C26" i="3"/>
  <c r="B26" i="3"/>
  <c r="F20" i="3"/>
  <c r="E20" i="3"/>
  <c r="D20" i="3"/>
  <c r="C20" i="3"/>
  <c r="B20" i="3"/>
  <c r="F19" i="3"/>
  <c r="E19" i="3"/>
  <c r="D19" i="3"/>
  <c r="C19" i="3"/>
  <c r="B19" i="3"/>
  <c r="F18" i="3"/>
  <c r="E18" i="3"/>
  <c r="D18" i="3"/>
  <c r="C18" i="3"/>
  <c r="B18" i="3"/>
  <c r="F17" i="3"/>
  <c r="E17" i="3"/>
  <c r="D17" i="3"/>
  <c r="D21" i="3" s="1"/>
  <c r="C17" i="3"/>
  <c r="B17" i="3"/>
  <c r="F16" i="3"/>
  <c r="F21" i="3" s="1"/>
  <c r="E16" i="3"/>
  <c r="E21" i="3" s="1"/>
  <c r="D16" i="3"/>
  <c r="C16" i="3"/>
  <c r="B16" i="3"/>
  <c r="E11" i="3"/>
  <c r="D11" i="3"/>
  <c r="F10" i="3"/>
  <c r="E10" i="3"/>
  <c r="D10" i="3"/>
  <c r="C10" i="3"/>
  <c r="B10" i="3"/>
  <c r="F9" i="3"/>
  <c r="E9" i="3"/>
  <c r="D9" i="3"/>
  <c r="C9" i="3"/>
  <c r="B9" i="3"/>
  <c r="F8" i="3"/>
  <c r="E8" i="3"/>
  <c r="D8" i="3"/>
  <c r="C8" i="3"/>
  <c r="B8" i="3"/>
  <c r="F7" i="3"/>
  <c r="E7" i="3"/>
  <c r="D7" i="3"/>
  <c r="C7" i="3"/>
  <c r="C11" i="3" s="1"/>
  <c r="B7" i="3"/>
  <c r="B11" i="3" s="1"/>
  <c r="F6" i="3"/>
  <c r="E6" i="3"/>
  <c r="D6" i="3"/>
  <c r="C6" i="3"/>
  <c r="B6" i="3"/>
  <c r="B14" i="2"/>
  <c r="G13" i="2"/>
  <c r="F13" i="2"/>
  <c r="E13" i="2"/>
  <c r="D13" i="2"/>
  <c r="J13" i="2" s="1"/>
  <c r="C13" i="2"/>
  <c r="M12" i="2"/>
  <c r="G12" i="2"/>
  <c r="F12" i="2"/>
  <c r="L12" i="2" s="1"/>
  <c r="E12" i="2"/>
  <c r="D12" i="2"/>
  <c r="C12" i="2"/>
  <c r="G11" i="2"/>
  <c r="F11" i="2"/>
  <c r="E11" i="2"/>
  <c r="D11" i="2"/>
  <c r="C11" i="2"/>
  <c r="G10" i="2"/>
  <c r="F10" i="2"/>
  <c r="E10" i="2"/>
  <c r="K10" i="2" s="1"/>
  <c r="D10" i="2"/>
  <c r="C10" i="2"/>
  <c r="G9" i="2"/>
  <c r="M9" i="2" s="1"/>
  <c r="F9" i="2"/>
  <c r="L9" i="2" s="1"/>
  <c r="E9" i="2"/>
  <c r="K9" i="2" s="1"/>
  <c r="D9" i="2"/>
  <c r="C9" i="2"/>
  <c r="G8" i="2"/>
  <c r="F8" i="2"/>
  <c r="E8" i="2"/>
  <c r="D8" i="2"/>
  <c r="J8" i="2" s="1"/>
  <c r="C8" i="2"/>
  <c r="G7" i="2"/>
  <c r="F7" i="2"/>
  <c r="E7" i="2"/>
  <c r="D7" i="2"/>
  <c r="C7" i="2"/>
  <c r="G6" i="2"/>
  <c r="L6" i="2" s="1"/>
  <c r="F6" i="2"/>
  <c r="E6" i="2"/>
  <c r="D6" i="2"/>
  <c r="C6" i="2"/>
  <c r="G5" i="2"/>
  <c r="F5" i="2"/>
  <c r="E5" i="2"/>
  <c r="D5" i="2"/>
  <c r="C5" i="2"/>
  <c r="I5" i="2" s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G20" i="1" s="1"/>
  <c r="F19" i="1"/>
  <c r="E19" i="1"/>
  <c r="D19" i="1"/>
  <c r="C19" i="1"/>
  <c r="B19" i="1"/>
  <c r="F18" i="1"/>
  <c r="E18" i="1"/>
  <c r="D18" i="1"/>
  <c r="C18" i="1"/>
  <c r="B18" i="1"/>
  <c r="F17" i="1"/>
  <c r="E17" i="1"/>
  <c r="D17" i="1"/>
  <c r="C17" i="1"/>
  <c r="B17" i="1"/>
  <c r="G17" i="1" s="1"/>
  <c r="F16" i="1"/>
  <c r="E16" i="1"/>
  <c r="D16" i="1"/>
  <c r="C16" i="1"/>
  <c r="B16" i="1"/>
  <c r="F15" i="1"/>
  <c r="E15" i="1"/>
  <c r="G15" i="1" s="1"/>
  <c r="D15" i="1"/>
  <c r="C15" i="1"/>
  <c r="B15" i="1"/>
  <c r="F14" i="1"/>
  <c r="E14" i="1"/>
  <c r="D14" i="1"/>
  <c r="C14" i="1"/>
  <c r="B14" i="1"/>
  <c r="G14" i="1" s="1"/>
  <c r="F13" i="1"/>
  <c r="E13" i="1"/>
  <c r="D13" i="1"/>
  <c r="C13" i="1"/>
  <c r="B13" i="1"/>
  <c r="F12" i="1"/>
  <c r="E12" i="1"/>
  <c r="D12" i="1"/>
  <c r="C12" i="1"/>
  <c r="B12" i="1"/>
  <c r="G12" i="1" s="1"/>
  <c r="F11" i="1"/>
  <c r="E11" i="1"/>
  <c r="D11" i="1"/>
  <c r="C11" i="1"/>
  <c r="B11" i="1"/>
  <c r="G11" i="1" s="1"/>
  <c r="F10" i="1"/>
  <c r="E10" i="1"/>
  <c r="D10" i="1"/>
  <c r="C10" i="1"/>
  <c r="B10" i="1"/>
  <c r="F9" i="1"/>
  <c r="E9" i="1"/>
  <c r="D9" i="1"/>
  <c r="C9" i="1"/>
  <c r="B9" i="1"/>
  <c r="G9" i="1" s="1"/>
  <c r="F8" i="1"/>
  <c r="E8" i="1"/>
  <c r="D8" i="1"/>
  <c r="C8" i="1"/>
  <c r="B8" i="1"/>
  <c r="G8" i="1" s="1"/>
  <c r="F7" i="1"/>
  <c r="E7" i="1"/>
  <c r="D7" i="1"/>
  <c r="C7" i="1"/>
  <c r="B7" i="1"/>
  <c r="F6" i="1"/>
  <c r="E6" i="1"/>
  <c r="D6" i="1"/>
  <c r="C6" i="1"/>
  <c r="B6" i="1"/>
  <c r="F5" i="1"/>
  <c r="E5" i="1"/>
  <c r="D5" i="1"/>
  <c r="C5" i="1"/>
  <c r="B5" i="1"/>
  <c r="G5" i="1" s="1"/>
  <c r="K13" i="2" l="1"/>
  <c r="E31" i="3"/>
  <c r="L13" i="2"/>
  <c r="F41" i="4"/>
  <c r="E91" i="4"/>
  <c r="E31" i="8"/>
  <c r="C61" i="4"/>
  <c r="F61" i="5"/>
  <c r="C31" i="7"/>
  <c r="E91" i="7"/>
  <c r="M5" i="2"/>
  <c r="E51" i="3"/>
  <c r="E81" i="3"/>
  <c r="D61" i="4"/>
  <c r="B91" i="4"/>
  <c r="F31" i="5"/>
  <c r="B51" i="5"/>
  <c r="E81" i="5"/>
  <c r="E11" i="6"/>
  <c r="C71" i="6"/>
  <c r="D31" i="7"/>
  <c r="B61" i="7"/>
  <c r="F91" i="7"/>
  <c r="B111" i="7"/>
  <c r="E21" i="8"/>
  <c r="E81" i="8"/>
  <c r="B31" i="10"/>
  <c r="M8" i="2"/>
  <c r="F61" i="7"/>
  <c r="I11" i="2"/>
  <c r="F51" i="3"/>
  <c r="F81" i="3"/>
  <c r="C31" i="4"/>
  <c r="B51" i="4"/>
  <c r="C91" i="4"/>
  <c r="C51" i="5"/>
  <c r="F11" i="6"/>
  <c r="D71" i="6"/>
  <c r="C61" i="7"/>
  <c r="E51" i="8"/>
  <c r="C31" i="10"/>
  <c r="D61" i="7"/>
  <c r="K5" i="2"/>
  <c r="G21" i="1"/>
  <c r="L11" i="2"/>
  <c r="B51" i="3"/>
  <c r="D31" i="4"/>
  <c r="B81" i="4"/>
  <c r="D51" i="5"/>
  <c r="B81" i="5"/>
  <c r="B111" i="5"/>
  <c r="B71" i="6"/>
  <c r="B51" i="7"/>
  <c r="D111" i="7"/>
  <c r="B21" i="8"/>
  <c r="F51" i="8"/>
  <c r="B71" i="8"/>
  <c r="E21" i="9"/>
  <c r="B71" i="9"/>
  <c r="D31" i="10"/>
  <c r="M11" i="2"/>
  <c r="E31" i="4"/>
  <c r="C81" i="4"/>
  <c r="C21" i="5"/>
  <c r="B41" i="5"/>
  <c r="C81" i="5"/>
  <c r="C111" i="5"/>
  <c r="B61" i="6"/>
  <c r="C51" i="7"/>
  <c r="C81" i="7"/>
  <c r="B101" i="7"/>
  <c r="C21" i="8"/>
  <c r="C71" i="8"/>
  <c r="F21" i="9"/>
  <c r="C71" i="9"/>
  <c r="E31" i="10"/>
  <c r="K8" i="2"/>
  <c r="D81" i="5"/>
  <c r="F121" i="7"/>
  <c r="G6" i="1"/>
  <c r="G18" i="1"/>
  <c r="K12" i="2"/>
  <c r="B41" i="3"/>
  <c r="B71" i="3"/>
  <c r="F31" i="4"/>
  <c r="D81" i="4"/>
  <c r="D21" i="5"/>
  <c r="B71" i="5"/>
  <c r="D51" i="6"/>
  <c r="C61" i="6"/>
  <c r="D51" i="7"/>
  <c r="D81" i="7"/>
  <c r="B11" i="8"/>
  <c r="D71" i="8"/>
  <c r="B21" i="9"/>
  <c r="B61" i="9"/>
  <c r="B41" i="10"/>
  <c r="D61" i="3"/>
  <c r="F71" i="4"/>
  <c r="D121" i="7"/>
  <c r="I9" i="2"/>
  <c r="C41" i="3"/>
  <c r="C71" i="3"/>
  <c r="E81" i="4"/>
  <c r="E21" i="5"/>
  <c r="C71" i="5"/>
  <c r="C101" i="5"/>
  <c r="D61" i="6"/>
  <c r="E51" i="7"/>
  <c r="E81" i="7"/>
  <c r="C11" i="8"/>
  <c r="C41" i="8"/>
  <c r="B61" i="8"/>
  <c r="C21" i="9"/>
  <c r="C61" i="9"/>
  <c r="C41" i="10"/>
  <c r="J5" i="2"/>
  <c r="M7" i="2"/>
  <c r="J9" i="2"/>
  <c r="D101" i="5"/>
  <c r="F81" i="7"/>
  <c r="D11" i="8"/>
  <c r="D41" i="8"/>
  <c r="B11" i="9"/>
  <c r="B51" i="9"/>
  <c r="D41" i="10"/>
  <c r="E41" i="4"/>
  <c r="C11" i="6"/>
  <c r="F11" i="7"/>
  <c r="G16" i="1"/>
  <c r="G19" i="1"/>
  <c r="G22" i="1"/>
  <c r="J7" i="2"/>
  <c r="E41" i="3"/>
  <c r="E71" i="3"/>
  <c r="B21" i="4"/>
  <c r="E71" i="5"/>
  <c r="E101" i="5"/>
  <c r="E11" i="8"/>
  <c r="E41" i="8"/>
  <c r="C11" i="9"/>
  <c r="B41" i="9"/>
  <c r="C51" i="9"/>
  <c r="E41" i="10"/>
  <c r="D81" i="3"/>
  <c r="E31" i="5"/>
  <c r="G13" i="1"/>
  <c r="K7" i="2"/>
  <c r="F41" i="3"/>
  <c r="F71" i="3"/>
  <c r="C21" i="4"/>
  <c r="F11" i="5"/>
  <c r="F71" i="5"/>
  <c r="F101" i="5"/>
  <c r="F71" i="7"/>
  <c r="F11" i="8"/>
  <c r="F41" i="8"/>
  <c r="D11" i="9"/>
  <c r="C41" i="9"/>
  <c r="B11" i="10"/>
  <c r="B51" i="10"/>
  <c r="D91" i="5"/>
  <c r="E11" i="7"/>
  <c r="D31" i="8"/>
  <c r="C51" i="3"/>
  <c r="E91" i="5"/>
  <c r="D51" i="3"/>
  <c r="G10" i="1"/>
  <c r="E61" i="3"/>
  <c r="D21" i="4"/>
  <c r="B71" i="4"/>
  <c r="B11" i="5"/>
  <c r="B41" i="7"/>
  <c r="B71" i="7"/>
  <c r="E11" i="9"/>
  <c r="C31" i="9"/>
  <c r="D41" i="9"/>
  <c r="C11" i="10"/>
  <c r="C51" i="10"/>
  <c r="D41" i="6"/>
  <c r="M10" i="2"/>
  <c r="B61" i="4"/>
  <c r="E61" i="5"/>
  <c r="L5" i="2"/>
  <c r="C11" i="4"/>
  <c r="F91" i="4"/>
  <c r="D11" i="6"/>
  <c r="D81" i="8"/>
  <c r="I10" i="2"/>
  <c r="F11" i="3"/>
  <c r="B31" i="3"/>
  <c r="F61" i="3"/>
  <c r="E21" i="4"/>
  <c r="C71" i="4"/>
  <c r="C11" i="5"/>
  <c r="F91" i="5"/>
  <c r="E21" i="6"/>
  <c r="C41" i="7"/>
  <c r="C71" i="7"/>
  <c r="F31" i="8"/>
  <c r="F11" i="9"/>
  <c r="D31" i="9"/>
  <c r="D11" i="10"/>
  <c r="D51" i="10"/>
  <c r="L10" i="2"/>
  <c r="F11" i="4"/>
  <c r="D91" i="4"/>
  <c r="D61" i="5"/>
  <c r="F41" i="7"/>
  <c r="B81" i="8"/>
  <c r="L8" i="2"/>
  <c r="B21" i="3"/>
  <c r="B11" i="4"/>
  <c r="B31" i="6"/>
  <c r="B31" i="7"/>
  <c r="E61" i="7"/>
  <c r="E121" i="7"/>
  <c r="C81" i="8"/>
  <c r="M13" i="2"/>
  <c r="C21" i="3"/>
  <c r="D21" i="8"/>
  <c r="G7" i="1"/>
  <c r="I8" i="2"/>
  <c r="J10" i="2"/>
  <c r="I13" i="2"/>
  <c r="C31" i="3"/>
  <c r="B61" i="3"/>
  <c r="D11" i="4"/>
  <c r="D71" i="4"/>
  <c r="D11" i="5"/>
  <c r="B61" i="5"/>
  <c r="B91" i="5"/>
  <c r="D111" i="5"/>
  <c r="F21" i="6"/>
  <c r="B41" i="6"/>
  <c r="D41" i="7"/>
  <c r="D71" i="7"/>
  <c r="B121" i="7"/>
  <c r="B31" i="8"/>
  <c r="E11" i="10"/>
  <c r="E51" i="10"/>
  <c r="I6" i="2"/>
  <c r="J11" i="2"/>
  <c r="M6" i="2"/>
  <c r="K6" i="2"/>
  <c r="K11" i="2"/>
  <c r="I7" i="2"/>
  <c r="J6" i="2"/>
  <c r="I12" i="2"/>
  <c r="L7" i="2"/>
  <c r="F16" i="2" s="1"/>
  <c r="J12" i="2"/>
  <c r="D16" i="2" l="1"/>
  <c r="E16" i="2"/>
  <c r="C16" i="2"/>
  <c r="F17" i="2" s="1"/>
  <c r="E23" i="1" s="1"/>
  <c r="G16" i="2"/>
  <c r="G17" i="2" s="1"/>
  <c r="F23" i="1" s="1"/>
  <c r="E17" i="2" l="1"/>
  <c r="D23" i="1" s="1"/>
  <c r="C17" i="2"/>
  <c r="B23" i="1" s="1"/>
  <c r="D17" i="2"/>
  <c r="C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extract</author>
  </authors>
  <commentList>
    <comment ref="E5" authorId="0" shapeId="0" xr:uid="{00000000-0006-0000-0B00-000001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5" authorId="0" shapeId="0" xr:uid="{00000000-0006-0000-0B00-000002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5" authorId="0" shapeId="0" xr:uid="{00000000-0006-0000-0B00-00000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5" authorId="0" shapeId="0" xr:uid="{00000000-0006-0000-0B00-00000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5" authorId="0" shapeId="0" xr:uid="{00000000-0006-0000-0B00-000005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5" authorId="0" shapeId="0" xr:uid="{00000000-0006-0000-0B00-000006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5" authorId="0" shapeId="0" xr:uid="{00000000-0006-0000-0B00-000007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5" authorId="0" shapeId="0" xr:uid="{00000000-0006-0000-0B00-000008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5" authorId="0" shapeId="0" xr:uid="{00000000-0006-0000-0B00-000009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5" authorId="0" shapeId="0" xr:uid="{00000000-0006-0000-0B00-00000A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6" authorId="0" shapeId="0" xr:uid="{00000000-0006-0000-0B00-00000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6" authorId="0" shapeId="0" xr:uid="{00000000-0006-0000-0B00-00000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6" authorId="0" shapeId="0" xr:uid="{00000000-0006-0000-0B00-00000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6" authorId="0" shapeId="0" xr:uid="{00000000-0006-0000-0B00-00000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6" authorId="0" shapeId="0" xr:uid="{00000000-0006-0000-0B00-00000F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6" authorId="0" shapeId="0" xr:uid="{00000000-0006-0000-0B00-000010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6" authorId="0" shapeId="0" xr:uid="{00000000-0006-0000-0B00-000011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6" authorId="0" shapeId="0" xr:uid="{00000000-0006-0000-0B00-000012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6" authorId="0" shapeId="0" xr:uid="{00000000-0006-0000-0B00-000013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6" authorId="0" shapeId="0" xr:uid="{00000000-0006-0000-0B00-000014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7" authorId="0" shapeId="0" xr:uid="{00000000-0006-0000-0B00-00001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7" authorId="0" shapeId="0" xr:uid="{00000000-0006-0000-0B00-00001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7" authorId="0" shapeId="0" xr:uid="{00000000-0006-0000-0B00-000017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7" authorId="0" shapeId="0" xr:uid="{00000000-0006-0000-0B00-000018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7" authorId="0" shapeId="0" xr:uid="{00000000-0006-0000-0B00-000019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7" authorId="0" shapeId="0" xr:uid="{00000000-0006-0000-0B00-00001A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7" authorId="0" shapeId="0" xr:uid="{00000000-0006-0000-0B00-00001B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7" authorId="0" shapeId="0" xr:uid="{00000000-0006-0000-0B00-00001C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7" authorId="0" shapeId="0" xr:uid="{00000000-0006-0000-0B00-00001D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7" authorId="0" shapeId="0" xr:uid="{00000000-0006-0000-0B00-00001E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8" authorId="0" shapeId="0" xr:uid="{00000000-0006-0000-0B00-00001F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8" authorId="0" shapeId="0" xr:uid="{00000000-0006-0000-0B00-000020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8" authorId="0" shapeId="0" xr:uid="{00000000-0006-0000-0B00-000021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8" authorId="0" shapeId="0" xr:uid="{00000000-0006-0000-0B00-000022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8" authorId="0" shapeId="0" xr:uid="{00000000-0006-0000-0B00-000023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8" authorId="0" shapeId="0" xr:uid="{00000000-0006-0000-0B00-000024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8" authorId="0" shapeId="0" xr:uid="{00000000-0006-0000-0B00-000025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8" authorId="0" shapeId="0" xr:uid="{00000000-0006-0000-0B00-000026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8" authorId="0" shapeId="0" xr:uid="{00000000-0006-0000-0B00-000027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8" authorId="0" shapeId="0" xr:uid="{00000000-0006-0000-0B00-000028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9" authorId="0" shapeId="0" xr:uid="{00000000-0006-0000-0B00-000029000000}">
      <text>
        <r>
          <rPr>
            <sz val="11"/>
            <color theme="1"/>
            <rFont val="Calibri"/>
            <family val="2"/>
            <scheme val="minor"/>
          </rPr>
          <t>מקור: hapoalim_2025_annual_HE.pdf p.18 (Table 1-1)</t>
        </r>
      </text>
    </comment>
    <comment ref="F9" authorId="0" shapeId="0" xr:uid="{00000000-0006-0000-0B00-00002A000000}">
      <text>
        <r>
          <rPr>
            <sz val="11"/>
            <color theme="1"/>
            <rFont val="Calibri"/>
            <family val="2"/>
            <scheme val="minor"/>
          </rPr>
          <t>מקור: hapoalim_2025_annual_HE.pdf p.18 (Table 1-1)</t>
        </r>
      </text>
    </comment>
    <comment ref="G9" authorId="0" shapeId="0" xr:uid="{00000000-0006-0000-0B00-00002B000000}">
      <text>
        <r>
          <rPr>
            <sz val="11"/>
            <color theme="1"/>
            <rFont val="Calibri"/>
            <family val="2"/>
            <scheme val="minor"/>
          </rPr>
          <t>מקור: hapoalim_2025_annual_HE.pdf p.18 (Table 1-1)</t>
        </r>
      </text>
    </comment>
    <comment ref="H9" authorId="0" shapeId="0" xr:uid="{00000000-0006-0000-0B00-00002C000000}">
      <text>
        <r>
          <rPr>
            <sz val="11"/>
            <color theme="1"/>
            <rFont val="Calibri"/>
            <family val="2"/>
            <scheme val="minor"/>
          </rPr>
          <t>מקור: hapoalim_2025_annual_HE.pdf p.18 (Table 1-1)</t>
        </r>
      </text>
    </comment>
    <comment ref="I9" authorId="0" shapeId="0" xr:uid="{00000000-0006-0000-0B00-00002D00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J9" authorId="0" shapeId="0" xr:uid="{00000000-0006-0000-0B00-00002E00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K9" authorId="0" shapeId="0" xr:uid="{00000000-0006-0000-0B00-00002F00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L9" authorId="0" shapeId="0" xr:uid="{00000000-0006-0000-0B00-00003000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M9" authorId="0" shapeId="0" xr:uid="{00000000-0006-0000-0B00-00003100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N9" authorId="0" shapeId="0" xr:uid="{00000000-0006-0000-0B00-00003200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E10" authorId="0" shapeId="0" xr:uid="{00000000-0006-0000-0B00-00003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10" authorId="0" shapeId="0" xr:uid="{00000000-0006-0000-0B00-00003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10" authorId="0" shapeId="0" xr:uid="{00000000-0006-0000-0B00-00003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10" authorId="0" shapeId="0" xr:uid="{00000000-0006-0000-0B00-00003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10" authorId="0" shapeId="0" xr:uid="{00000000-0006-0000-0B00-000037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10" authorId="0" shapeId="0" xr:uid="{00000000-0006-0000-0B00-000038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10" authorId="0" shapeId="0" xr:uid="{00000000-0006-0000-0B00-000039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10" authorId="0" shapeId="0" xr:uid="{00000000-0006-0000-0B00-00003A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10" authorId="0" shapeId="0" xr:uid="{00000000-0006-0000-0B00-00003B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10" authorId="0" shapeId="0" xr:uid="{00000000-0006-0000-0B00-00003C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11" authorId="0" shapeId="0" xr:uid="{00000000-0006-0000-0B00-00003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11" authorId="0" shapeId="0" xr:uid="{00000000-0006-0000-0B00-00003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11" authorId="0" shapeId="0" xr:uid="{00000000-0006-0000-0B00-00003F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11" authorId="0" shapeId="0" xr:uid="{00000000-0006-0000-0B00-000040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11" authorId="0" shapeId="0" xr:uid="{00000000-0006-0000-0B00-000041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11" authorId="0" shapeId="0" xr:uid="{00000000-0006-0000-0B00-000042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11" authorId="0" shapeId="0" xr:uid="{00000000-0006-0000-0B00-000043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11" authorId="0" shapeId="0" xr:uid="{00000000-0006-0000-0B00-000044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11" authorId="0" shapeId="0" xr:uid="{00000000-0006-0000-0B00-000045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11" authorId="0" shapeId="0" xr:uid="{00000000-0006-0000-0B00-000046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12" authorId="0" shapeId="0" xr:uid="{00000000-0006-0000-0B00-000047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12" authorId="0" shapeId="0" xr:uid="{00000000-0006-0000-0B00-000048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12" authorId="0" shapeId="0" xr:uid="{00000000-0006-0000-0B00-000049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12" authorId="0" shapeId="0" xr:uid="{00000000-0006-0000-0B00-00004A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12" authorId="0" shapeId="0" xr:uid="{00000000-0006-0000-0B00-00004B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12" authorId="0" shapeId="0" xr:uid="{00000000-0006-0000-0B00-00004C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12" authorId="0" shapeId="0" xr:uid="{00000000-0006-0000-0B00-00004D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12" authorId="0" shapeId="0" xr:uid="{00000000-0006-0000-0B00-00004E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12" authorId="0" shapeId="0" xr:uid="{00000000-0006-0000-0B00-00004F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12" authorId="0" shapeId="0" xr:uid="{00000000-0006-0000-0B00-000050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13" authorId="0" shapeId="0" xr:uid="{00000000-0006-0000-0B00-000051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13" authorId="0" shapeId="0" xr:uid="{00000000-0006-0000-0B00-000052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13" authorId="0" shapeId="0" xr:uid="{00000000-0006-0000-0B00-00005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13" authorId="0" shapeId="0" xr:uid="{00000000-0006-0000-0B00-00005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13" authorId="0" shapeId="0" xr:uid="{00000000-0006-0000-0B00-000055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13" authorId="0" shapeId="0" xr:uid="{00000000-0006-0000-0B00-000056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13" authorId="0" shapeId="0" xr:uid="{00000000-0006-0000-0B00-000057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13" authorId="0" shapeId="0" xr:uid="{00000000-0006-0000-0B00-000058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13" authorId="0" shapeId="0" xr:uid="{00000000-0006-0000-0B00-000059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13" authorId="0" shapeId="0" xr:uid="{00000000-0006-0000-0B00-00005A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14" authorId="0" shapeId="0" xr:uid="{00000000-0006-0000-0B00-00005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14" authorId="0" shapeId="0" xr:uid="{00000000-0006-0000-0B00-00005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14" authorId="0" shapeId="0" xr:uid="{00000000-0006-0000-0B00-00005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14" authorId="0" shapeId="0" xr:uid="{00000000-0006-0000-0B00-00005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14" authorId="0" shapeId="0" xr:uid="{00000000-0006-0000-0B00-00005F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14" authorId="0" shapeId="0" xr:uid="{00000000-0006-0000-0B00-000060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14" authorId="0" shapeId="0" xr:uid="{00000000-0006-0000-0B00-000061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14" authorId="0" shapeId="0" xr:uid="{00000000-0006-0000-0B00-000062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14" authorId="0" shapeId="0" xr:uid="{00000000-0006-0000-0B00-000063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14" authorId="0" shapeId="0" xr:uid="{00000000-0006-0000-0B00-000064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15" authorId="0" shapeId="0" xr:uid="{00000000-0006-0000-0B00-00006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F15" authorId="0" shapeId="0" xr:uid="{00000000-0006-0000-0B00-00006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G15" authorId="0" shapeId="0" xr:uid="{00000000-0006-0000-0B00-000067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H15" authorId="0" shapeId="0" xr:uid="{00000000-0006-0000-0B00-000068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p.341 (multi-year P&amp;L)</t>
        </r>
      </text>
    </comment>
    <comment ref="I15" authorId="0" shapeId="0" xr:uid="{00000000-0006-0000-0B00-000069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J15" authorId="0" shapeId="0" xr:uid="{00000000-0006-0000-0B00-00006A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K15" authorId="0" shapeId="0" xr:uid="{00000000-0006-0000-0B00-00006B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L15" authorId="0" shapeId="0" xr:uid="{00000000-0006-0000-0B00-00006C000000}">
      <text>
        <r>
          <rPr>
            <sz val="11"/>
            <color theme="1"/>
            <rFont val="Calibri"/>
            <family val="2"/>
            <scheme val="minor"/>
          </rPr>
          <t>מקור: hapoalim_2026_Q1_HE.pdf p.88</t>
        </r>
      </text>
    </comment>
    <comment ref="M15" authorId="0" shapeId="0" xr:uid="{00000000-0006-0000-0B00-00006D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N15" authorId="0" shapeId="0" xr:uid="{00000000-0006-0000-0B00-00006E000000}">
      <text>
        <r>
          <rPr>
            <sz val="11"/>
            <color theme="1"/>
            <rFont val="Calibri"/>
            <family val="2"/>
            <scheme val="minor"/>
          </rPr>
          <t>מקור: hapoalim_2026_Q2_HE.pdf p.92</t>
        </r>
      </text>
    </comment>
    <comment ref="E16" authorId="0" shapeId="0" xr:uid="{00000000-0006-0000-0B00-00006F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 (Table 2-22); FY2022 from hapoalim_2023_annual_HE.pdf p.50</t>
        </r>
      </text>
    </comment>
    <comment ref="F16" authorId="0" shapeId="0" xr:uid="{00000000-0006-0000-0B00-000070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 (Table 2-22); FY2022 from hapoalim_2023_annual_HE.pdf p.50</t>
        </r>
      </text>
    </comment>
    <comment ref="G16" authorId="0" shapeId="0" xr:uid="{00000000-0006-0000-0B00-000071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 (Table 2-22); FY2022 from hapoalim_2023_annual_HE.pdf p.50</t>
        </r>
      </text>
    </comment>
    <comment ref="H16" authorId="0" shapeId="0" xr:uid="{00000000-0006-0000-0B00-000072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 (Table 2-22); FY2022 from hapoalim_2023_annual_HE.pdf p.50</t>
        </r>
      </text>
    </comment>
    <comment ref="I16" authorId="0" shapeId="0" xr:uid="{00000000-0006-0000-0B00-000073000000}">
      <text>
        <r>
          <rPr>
            <sz val="11"/>
            <color theme="1"/>
            <rFont val="Calibri"/>
            <family val="2"/>
            <scheme val="minor"/>
          </rPr>
          <t>מקור: hapoalim_2026_Q1_HE.pdf p.39; hapoalim_2025_annual_HE.pdf p.55</t>
        </r>
      </text>
    </comment>
    <comment ref="J16" authorId="0" shapeId="0" xr:uid="{00000000-0006-0000-0B00-000074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K16" authorId="0" shapeId="0" xr:uid="{00000000-0006-0000-0B00-000075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L16" authorId="0" shapeId="0" xr:uid="{00000000-0006-0000-0B00-000076000000}">
      <text>
        <r>
          <rPr>
            <sz val="11"/>
            <color theme="1"/>
            <rFont val="Calibri"/>
            <family val="2"/>
            <scheme val="minor"/>
          </rPr>
          <t>מקור: hapoalim_2026_Q1_HE.pdf p.39; hapoalim_2025_annual_HE.pdf p.55</t>
        </r>
      </text>
    </comment>
    <comment ref="M16" authorId="0" shapeId="0" xr:uid="{00000000-0006-0000-0B00-000077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N16" authorId="0" shapeId="0" xr:uid="{00000000-0006-0000-0B00-000078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E17" authorId="0" shapeId="0" xr:uid="{00000000-0006-0000-0B00-000079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</t>
        </r>
      </text>
    </comment>
    <comment ref="F17" authorId="0" shapeId="0" xr:uid="{00000000-0006-0000-0B00-00007A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</t>
        </r>
      </text>
    </comment>
    <comment ref="G17" authorId="0" shapeId="0" xr:uid="{00000000-0006-0000-0B00-00007B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</t>
        </r>
      </text>
    </comment>
    <comment ref="H17" authorId="0" shapeId="0" xr:uid="{00000000-0006-0000-0B00-00007C000000}">
      <text>
        <r>
          <rPr>
            <sz val="11"/>
            <color theme="1"/>
            <rFont val="Calibri"/>
            <family val="2"/>
            <scheme val="minor"/>
          </rPr>
          <t>מקור: hapoalim_2025_annual_HE.pdf p.55</t>
        </r>
      </text>
    </comment>
    <comment ref="I17" authorId="0" shapeId="0" xr:uid="{00000000-0006-0000-0B00-00007D000000}">
      <text>
        <r>
          <rPr>
            <sz val="11"/>
            <color theme="1"/>
            <rFont val="Calibri"/>
            <family val="2"/>
            <scheme val="minor"/>
          </rPr>
          <t>מקור: hapoalim_2026_Q1_HE.pdf p.39; hapoalim_2025_annual_HE.pdf p.55</t>
        </r>
      </text>
    </comment>
    <comment ref="J17" authorId="0" shapeId="0" xr:uid="{00000000-0006-0000-0B00-00007E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K17" authorId="0" shapeId="0" xr:uid="{00000000-0006-0000-0B00-00007F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L17" authorId="0" shapeId="0" xr:uid="{00000000-0006-0000-0B00-000080000000}">
      <text>
        <r>
          <rPr>
            <sz val="11"/>
            <color theme="1"/>
            <rFont val="Calibri"/>
            <family val="2"/>
            <scheme val="minor"/>
          </rPr>
          <t>מקור: hapoalim_2026_Q1_HE.pdf p.39; hapoalim_2025_annual_HE.pdf p.55</t>
        </r>
      </text>
    </comment>
    <comment ref="M17" authorId="0" shapeId="0" xr:uid="{00000000-0006-0000-0B00-000081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N17" authorId="0" shapeId="0" xr:uid="{00000000-0006-0000-0B00-000082000000}">
      <text>
        <r>
          <rPr>
            <sz val="11"/>
            <color theme="1"/>
            <rFont val="Calibri"/>
            <family val="2"/>
            <scheme val="minor"/>
          </rPr>
          <t>מקור: hapoalim_2026_Q2_HE.pdf p.41; hapoalim_2025_annual_HE.pdf p.55</t>
        </r>
      </text>
    </comment>
    <comment ref="E18" authorId="0" shapeId="0" xr:uid="{00000000-0006-0000-0B00-00008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18" authorId="0" shapeId="0" xr:uid="{00000000-0006-0000-0B00-00008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18" authorId="0" shapeId="0" xr:uid="{00000000-0006-0000-0B00-00008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18" authorId="0" shapeId="0" xr:uid="{00000000-0006-0000-0B00-00008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18" authorId="0" shapeId="0" xr:uid="{00000000-0006-0000-0B00-000087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18" authorId="0" shapeId="0" xr:uid="{00000000-0006-0000-0B00-000088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18" authorId="0" shapeId="0" xr:uid="{00000000-0006-0000-0B00-000089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18" authorId="0" shapeId="0" xr:uid="{00000000-0006-0000-0B00-00008A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19" authorId="0" shapeId="0" xr:uid="{00000000-0006-0000-0B00-00008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19" authorId="0" shapeId="0" xr:uid="{00000000-0006-0000-0B00-00008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19" authorId="0" shapeId="0" xr:uid="{00000000-0006-0000-0B00-00008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19" authorId="0" shapeId="0" xr:uid="{00000000-0006-0000-0B00-00008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19" authorId="0" shapeId="0" xr:uid="{00000000-0006-0000-0B00-00008F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19" authorId="0" shapeId="0" xr:uid="{00000000-0006-0000-0B00-000090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19" authorId="0" shapeId="0" xr:uid="{00000000-0006-0000-0B00-000091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19" authorId="0" shapeId="0" xr:uid="{00000000-0006-0000-0B00-000092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0" authorId="0" shapeId="0" xr:uid="{00000000-0006-0000-0B00-00009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0" authorId="0" shapeId="0" xr:uid="{00000000-0006-0000-0B00-00009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0" authorId="0" shapeId="0" xr:uid="{00000000-0006-0000-0B00-00009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0" authorId="0" shapeId="0" xr:uid="{00000000-0006-0000-0B00-00009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0" authorId="0" shapeId="0" xr:uid="{00000000-0006-0000-0B00-000097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0" authorId="0" shapeId="0" xr:uid="{00000000-0006-0000-0B00-000098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0" authorId="0" shapeId="0" xr:uid="{00000000-0006-0000-0B00-000099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0" authorId="0" shapeId="0" xr:uid="{00000000-0006-0000-0B00-00009A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1" authorId="0" shapeId="0" xr:uid="{00000000-0006-0000-0B00-00009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1" authorId="0" shapeId="0" xr:uid="{00000000-0006-0000-0B00-00009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1" authorId="0" shapeId="0" xr:uid="{00000000-0006-0000-0B00-00009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1" authorId="0" shapeId="0" xr:uid="{00000000-0006-0000-0B00-00009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1" authorId="0" shapeId="0" xr:uid="{00000000-0006-0000-0B00-00009F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1" authorId="0" shapeId="0" xr:uid="{00000000-0006-0000-0B00-0000A0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1" authorId="0" shapeId="0" xr:uid="{00000000-0006-0000-0B00-0000A1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1" authorId="0" shapeId="0" xr:uid="{00000000-0006-0000-0B00-0000A2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2" authorId="0" shapeId="0" xr:uid="{00000000-0006-0000-0B00-0000A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2" authorId="0" shapeId="0" xr:uid="{00000000-0006-0000-0B00-0000A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2" authorId="0" shapeId="0" xr:uid="{00000000-0006-0000-0B00-0000A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2" authorId="0" shapeId="0" xr:uid="{00000000-0006-0000-0B00-0000A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2" authorId="0" shapeId="0" xr:uid="{00000000-0006-0000-0B00-0000A7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2" authorId="0" shapeId="0" xr:uid="{00000000-0006-0000-0B00-0000A8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2" authorId="0" shapeId="0" xr:uid="{00000000-0006-0000-0B00-0000A9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2" authorId="0" shapeId="0" xr:uid="{00000000-0006-0000-0B00-0000AA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3" authorId="0" shapeId="0" xr:uid="{00000000-0006-0000-0B00-0000A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3" authorId="0" shapeId="0" xr:uid="{00000000-0006-0000-0B00-0000A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3" authorId="0" shapeId="0" xr:uid="{00000000-0006-0000-0B00-0000A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3" authorId="0" shapeId="0" xr:uid="{00000000-0006-0000-0B00-0000A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3" authorId="0" shapeId="0" xr:uid="{00000000-0006-0000-0B00-0000AF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3" authorId="0" shapeId="0" xr:uid="{00000000-0006-0000-0B00-0000B0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3" authorId="0" shapeId="0" xr:uid="{00000000-0006-0000-0B00-0000B1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3" authorId="0" shapeId="0" xr:uid="{00000000-0006-0000-0B00-0000B2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4" authorId="0" shapeId="0" xr:uid="{00000000-0006-0000-0B00-0000B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4" authorId="0" shapeId="0" xr:uid="{00000000-0006-0000-0B00-0000B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4" authorId="0" shapeId="0" xr:uid="{00000000-0006-0000-0B00-0000B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4" authorId="0" shapeId="0" xr:uid="{00000000-0006-0000-0B00-0000B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4" authorId="0" shapeId="0" xr:uid="{00000000-0006-0000-0B00-0000B7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4" authorId="0" shapeId="0" xr:uid="{00000000-0006-0000-0B00-0000B8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4" authorId="0" shapeId="0" xr:uid="{00000000-0006-0000-0B00-0000B9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4" authorId="0" shapeId="0" xr:uid="{00000000-0006-0000-0B00-0000BA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5" authorId="0" shapeId="0" xr:uid="{00000000-0006-0000-0B00-0000B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5" authorId="0" shapeId="0" xr:uid="{00000000-0006-0000-0B00-0000B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5" authorId="0" shapeId="0" xr:uid="{00000000-0006-0000-0B00-0000B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5" authorId="0" shapeId="0" xr:uid="{00000000-0006-0000-0B00-0000B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5" authorId="0" shapeId="0" xr:uid="{00000000-0006-0000-0B00-0000BF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5" authorId="0" shapeId="0" xr:uid="{00000000-0006-0000-0B00-0000C0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5" authorId="0" shapeId="0" xr:uid="{00000000-0006-0000-0B00-0000C1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5" authorId="0" shapeId="0" xr:uid="{00000000-0006-0000-0B00-0000C2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6" authorId="0" shapeId="0" xr:uid="{00000000-0006-0000-0B00-0000C3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6" authorId="0" shapeId="0" xr:uid="{00000000-0006-0000-0B00-0000C4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6" authorId="0" shapeId="0" xr:uid="{00000000-0006-0000-0B00-0000C5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6" authorId="0" shapeId="0" xr:uid="{00000000-0006-0000-0B00-0000C6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6" authorId="0" shapeId="0" xr:uid="{00000000-0006-0000-0B00-0000C7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6" authorId="0" shapeId="0" xr:uid="{00000000-0006-0000-0B00-0000C8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6" authorId="0" shapeId="0" xr:uid="{00000000-0006-0000-0B00-0000C9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6" authorId="0" shapeId="0" xr:uid="{00000000-0006-0000-0B00-0000CA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7" authorId="0" shapeId="0" xr:uid="{00000000-0006-0000-0B00-0000CB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F27" authorId="0" shapeId="0" xr:uid="{00000000-0006-0000-0B00-0000CC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G27" authorId="0" shapeId="0" xr:uid="{00000000-0006-0000-0B00-0000CD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H27" authorId="0" shapeId="0" xr:uid="{00000000-0006-0000-0B00-0000CE000000}">
      <text>
        <r>
          <rPr>
            <sz val="11"/>
            <color theme="1"/>
            <rFont val="Calibri"/>
            <family val="2"/>
            <scheme val="minor"/>
          </rPr>
          <t>מקור: hapoalim_2025_annual_HE.pdf p.342 (multi-year balance sheet)</t>
        </r>
      </text>
    </comment>
    <comment ref="I27" authorId="0" shapeId="0" xr:uid="{00000000-0006-0000-0B00-0000CF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J27" authorId="0" shapeId="0" xr:uid="{00000000-0006-0000-0B00-0000D0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L27" authorId="0" shapeId="0" xr:uid="{00000000-0006-0000-0B00-0000D1000000}">
      <text>
        <r>
          <rPr>
            <sz val="11"/>
            <color theme="1"/>
            <rFont val="Calibri"/>
            <family val="2"/>
            <scheme val="minor"/>
          </rPr>
          <t>מקור: hapoalim_2026_Q1_HE.pdf p.90</t>
        </r>
      </text>
    </comment>
    <comment ref="M27" authorId="0" shapeId="0" xr:uid="{00000000-0006-0000-0B00-0000D2000000}">
      <text>
        <r>
          <rPr>
            <sz val="11"/>
            <color theme="1"/>
            <rFont val="Calibri"/>
            <family val="2"/>
            <scheme val="minor"/>
          </rPr>
          <t>מקור: hapoalim_2026_Q2_HE.pdf p.94</t>
        </r>
      </text>
    </comment>
    <comment ref="E28" authorId="0" shapeId="0" xr:uid="{00000000-0006-0000-0B00-0000D3000000}">
      <text>
        <r>
          <rPr>
            <sz val="11"/>
            <color theme="1"/>
            <rFont val="Calibri"/>
            <family val="2"/>
            <scheme val="minor"/>
          </rPr>
          <t>מקור: hapoalim_2023_annual_HE.pdf p.52</t>
        </r>
      </text>
    </comment>
    <comment ref="F28" authorId="0" shapeId="0" xr:uid="{00000000-0006-0000-0B00-0000D4000000}">
      <text>
        <r>
          <rPr>
            <sz val="11"/>
            <color theme="1"/>
            <rFont val="Calibri"/>
            <family val="2"/>
            <scheme val="minor"/>
          </rPr>
          <t>מקור: hapoalim_2023_annual_HE.pdf p.52</t>
        </r>
      </text>
    </comment>
    <comment ref="G28" authorId="0" shapeId="0" xr:uid="{00000000-0006-0000-0B00-0000D5000000}">
      <text>
        <r>
          <rPr>
            <sz val="11"/>
            <color theme="1"/>
            <rFont val="Calibri"/>
            <family val="2"/>
            <scheme val="minor"/>
          </rPr>
          <t>מקור: hapoalim_2025_annual_HE.pdf p.57</t>
        </r>
      </text>
    </comment>
    <comment ref="H28" authorId="0" shapeId="0" xr:uid="{00000000-0006-0000-0B00-0000D6000000}">
      <text>
        <r>
          <rPr>
            <sz val="11"/>
            <color theme="1"/>
            <rFont val="Calibri"/>
            <family val="2"/>
            <scheme val="minor"/>
          </rPr>
          <t>מקור: hapoalim_2025_annual_HE.pdf p.57</t>
        </r>
      </text>
    </comment>
    <comment ref="I28" authorId="0" shapeId="0" xr:uid="{00000000-0006-0000-0B00-0000D7000000}">
      <text>
        <r>
          <rPr>
            <sz val="11"/>
            <color theme="1"/>
            <rFont val="Calibri"/>
            <family val="2"/>
            <scheme val="minor"/>
          </rPr>
          <t>מקור: hapoalim_2026_Q1_HE.pdf p.41</t>
        </r>
      </text>
    </comment>
    <comment ref="J28" authorId="0" shapeId="0" xr:uid="{00000000-0006-0000-0B00-0000D8000000}">
      <text>
        <r>
          <rPr>
            <sz val="11"/>
            <color theme="1"/>
            <rFont val="Calibri"/>
            <family val="2"/>
            <scheme val="minor"/>
          </rPr>
          <t>מקור: hapoalim_2026_Q2_HE.pdf p.43</t>
        </r>
      </text>
    </comment>
    <comment ref="L28" authorId="0" shapeId="0" xr:uid="{00000000-0006-0000-0B00-0000D9000000}">
      <text>
        <r>
          <rPr>
            <sz val="11"/>
            <color theme="1"/>
            <rFont val="Calibri"/>
            <family val="2"/>
            <scheme val="minor"/>
          </rPr>
          <t>מקור: hapoalim_2026_Q1_HE.pdf p.41</t>
        </r>
      </text>
    </comment>
    <comment ref="M28" authorId="0" shapeId="0" xr:uid="{00000000-0006-0000-0B00-0000DA000000}">
      <text>
        <r>
          <rPr>
            <sz val="11"/>
            <color theme="1"/>
            <rFont val="Calibri"/>
            <family val="2"/>
            <scheme val="minor"/>
          </rPr>
          <t>מקור: hapoalim_2026_Q2_HE.pdf p.43</t>
        </r>
      </text>
    </comment>
    <comment ref="E29" authorId="0" shapeId="0" xr:uid="{00000000-0006-0000-0B00-0000DB000000}">
      <text>
        <r>
          <rPr>
            <sz val="11"/>
            <color theme="1"/>
            <rFont val="Calibri"/>
            <family val="2"/>
            <scheme val="minor"/>
          </rPr>
          <t>מקור: hapoalim_2023_annual_HE.pdf p.43</t>
        </r>
      </text>
    </comment>
    <comment ref="F29" authorId="0" shapeId="0" xr:uid="{00000000-0006-0000-0B00-0000DC000000}">
      <text>
        <r>
          <rPr>
            <sz val="11"/>
            <color theme="1"/>
            <rFont val="Calibri"/>
            <family val="2"/>
            <scheme val="minor"/>
          </rPr>
          <t>מקור: hapoalim_2023_annual_HE.pdf p.43</t>
        </r>
      </text>
    </comment>
    <comment ref="G29" authorId="0" shapeId="0" xr:uid="{00000000-0006-0000-0B00-0000DD000000}">
      <text>
        <r>
          <rPr>
            <sz val="11"/>
            <color theme="1"/>
            <rFont val="Calibri"/>
            <family val="2"/>
            <scheme val="minor"/>
          </rPr>
          <t>מקור: hapoalim_2025_annual_HE.pdf p.47</t>
        </r>
      </text>
    </comment>
    <comment ref="H29" authorId="0" shapeId="0" xr:uid="{00000000-0006-0000-0B00-0000DE000000}">
      <text>
        <r>
          <rPr>
            <sz val="11"/>
            <color theme="1"/>
            <rFont val="Calibri"/>
            <family val="2"/>
            <scheme val="minor"/>
          </rPr>
          <t>מקור: hapoalim_2025_annual_HE.pdf p.47</t>
        </r>
      </text>
    </comment>
    <comment ref="L29" authorId="0" shapeId="0" xr:uid="{00000000-0006-0000-0B00-0000DF000000}">
      <text>
        <r>
          <rPr>
            <sz val="11"/>
            <color theme="1"/>
            <rFont val="Calibri"/>
            <family val="2"/>
            <scheme val="minor"/>
          </rPr>
          <t>מקור: hapoalim_2026_Q1_HE.pdf p.32 (Table 2-12)</t>
        </r>
      </text>
    </comment>
    <comment ref="M29" authorId="0" shapeId="0" xr:uid="{00000000-0006-0000-0B00-0000E0000000}">
      <text>
        <r>
          <rPr>
            <sz val="11"/>
            <color theme="1"/>
            <rFont val="Calibri"/>
            <family val="2"/>
            <scheme val="minor"/>
          </rPr>
          <t>מקור: hapoalim_2026_Q2_HE.pdf p.34 (Table 2-12)</t>
        </r>
      </text>
    </comment>
    <comment ref="E30" authorId="0" shapeId="0" xr:uid="{00000000-0006-0000-0B00-0000E1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F30" authorId="0" shapeId="0" xr:uid="{00000000-0006-0000-0B00-0000E2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G30" authorId="0" shapeId="0" xr:uid="{00000000-0006-0000-0B00-0000E3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H30" authorId="0" shapeId="0" xr:uid="{00000000-0006-0000-0B00-0000E4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I30" authorId="0" shapeId="0" xr:uid="{00000000-0006-0000-0B00-0000E5000000}">
      <text>
        <r>
          <rPr>
            <sz val="11"/>
            <color theme="1"/>
            <rFont val="Calibri"/>
            <family val="2"/>
            <scheme val="minor"/>
          </rPr>
          <t>מקור: hapoalim_2026_Q1_HE.pdf p.13</t>
        </r>
      </text>
    </comment>
    <comment ref="J30" authorId="0" shapeId="0" xr:uid="{00000000-0006-0000-0B00-0000E6000000}">
      <text>
        <r>
          <rPr>
            <sz val="11"/>
            <color theme="1"/>
            <rFont val="Calibri"/>
            <family val="2"/>
            <scheme val="minor"/>
          </rPr>
          <t>מקור: hapoalim_2026_Q2_HE.pdf p.13</t>
        </r>
      </text>
    </comment>
    <comment ref="L30" authorId="0" shapeId="0" xr:uid="{00000000-0006-0000-0B00-0000E7000000}">
      <text>
        <r>
          <rPr>
            <sz val="11"/>
            <color theme="1"/>
            <rFont val="Calibri"/>
            <family val="2"/>
            <scheme val="minor"/>
          </rPr>
          <t>מקור: hapoalim_2026_Q1_HE.pdf p.13</t>
        </r>
      </text>
    </comment>
    <comment ref="M30" authorId="0" shapeId="0" xr:uid="{00000000-0006-0000-0B00-0000E8000000}">
      <text>
        <r>
          <rPr>
            <sz val="11"/>
            <color theme="1"/>
            <rFont val="Calibri"/>
            <family val="2"/>
            <scheme val="minor"/>
          </rPr>
          <t>מקור: hapoalim_2026_Q2_HE.pdf p.13</t>
        </r>
      </text>
    </comment>
    <comment ref="E31" authorId="0" shapeId="0" xr:uid="{00000000-0006-0000-0B00-0000E9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F31" authorId="0" shapeId="0" xr:uid="{00000000-0006-0000-0B00-0000EA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G31" authorId="0" shapeId="0" xr:uid="{00000000-0006-0000-0B00-0000EB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H31" authorId="0" shapeId="0" xr:uid="{00000000-0006-0000-0B00-0000EC00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I31" authorId="0" shapeId="0" xr:uid="{00000000-0006-0000-0B00-0000ED000000}">
      <text>
        <r>
          <rPr>
            <sz val="11"/>
            <color theme="1"/>
            <rFont val="Calibri"/>
            <family val="2"/>
            <scheme val="minor"/>
          </rPr>
          <t>מקור: hapoalim_2026_Q1_HE.pdf p.13</t>
        </r>
      </text>
    </comment>
    <comment ref="J31" authorId="0" shapeId="0" xr:uid="{00000000-0006-0000-0B00-0000EE000000}">
      <text>
        <r>
          <rPr>
            <sz val="11"/>
            <color theme="1"/>
            <rFont val="Calibri"/>
            <family val="2"/>
            <scheme val="minor"/>
          </rPr>
          <t>מקור: hapoalim_2026_Q2_HE.pdf p.13</t>
        </r>
      </text>
    </comment>
    <comment ref="L31" authorId="0" shapeId="0" xr:uid="{00000000-0006-0000-0B00-0000EF000000}">
      <text>
        <r>
          <rPr>
            <sz val="11"/>
            <color theme="1"/>
            <rFont val="Calibri"/>
            <family val="2"/>
            <scheme val="minor"/>
          </rPr>
          <t>מקור: hapoalim_2026_Q1_HE.pdf p.13</t>
        </r>
      </text>
    </comment>
    <comment ref="M31" authorId="0" shapeId="0" xr:uid="{00000000-0006-0000-0B00-0000F0000000}">
      <text>
        <r>
          <rPr>
            <sz val="11"/>
            <color theme="1"/>
            <rFont val="Calibri"/>
            <family val="2"/>
            <scheme val="minor"/>
          </rPr>
          <t>מקור: hapoalim_2026_Q2_HE.pdf p.13</t>
        </r>
      </text>
    </comment>
    <comment ref="E32" authorId="0" shapeId="0" xr:uid="{00000000-0006-0000-0B00-0000F1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2" authorId="0" shapeId="0" xr:uid="{00000000-0006-0000-0B00-0000F2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2" authorId="0" shapeId="0" xr:uid="{00000000-0006-0000-0B00-0000F3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2" authorId="0" shapeId="0" xr:uid="{00000000-0006-0000-0B00-0000F4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2" authorId="0" shapeId="0" xr:uid="{00000000-0006-0000-0B00-0000F500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2" authorId="0" shapeId="0" xr:uid="{00000000-0006-0000-0B00-0000F600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K32" authorId="0" shapeId="0" xr:uid="{00000000-0006-0000-0B00-0000F700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2" authorId="0" shapeId="0" xr:uid="{00000000-0006-0000-0B00-0000F800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2" authorId="0" shapeId="0" xr:uid="{00000000-0006-0000-0B00-0000F900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N32" authorId="0" shapeId="0" xr:uid="{00000000-0006-0000-0B00-0000FA00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33" authorId="0" shapeId="0" xr:uid="{00000000-0006-0000-0B00-0000FB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3" authorId="0" shapeId="0" xr:uid="{00000000-0006-0000-0B00-0000FC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3" authorId="0" shapeId="0" xr:uid="{00000000-0006-0000-0B00-0000FD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3" authorId="0" shapeId="0" xr:uid="{00000000-0006-0000-0B00-0000FE00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3" authorId="0" shapeId="0" xr:uid="{00000000-0006-0000-0B00-0000FF00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3" authorId="0" shapeId="0" xr:uid="{00000000-0006-0000-0B00-000000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K33" authorId="0" shapeId="0" xr:uid="{00000000-0006-0000-0B00-000001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3" authorId="0" shapeId="0" xr:uid="{00000000-0006-0000-0B00-000002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3" authorId="0" shapeId="0" xr:uid="{00000000-0006-0000-0B00-000003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N33" authorId="0" shapeId="0" xr:uid="{00000000-0006-0000-0B00-000004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34" authorId="0" shapeId="0" xr:uid="{00000000-0006-0000-0B00-000005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4" authorId="0" shapeId="0" xr:uid="{00000000-0006-0000-0B00-000006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4" authorId="0" shapeId="0" xr:uid="{00000000-0006-0000-0B00-000007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4" authorId="0" shapeId="0" xr:uid="{00000000-0006-0000-0B00-000008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4" authorId="0" shapeId="0" xr:uid="{00000000-0006-0000-0B00-000009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4" authorId="0" shapeId="0" xr:uid="{00000000-0006-0000-0B00-00000A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4" authorId="0" shapeId="0" xr:uid="{00000000-0006-0000-0B00-00000B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4" authorId="0" shapeId="0" xr:uid="{00000000-0006-0000-0B00-00000C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35" authorId="0" shapeId="0" xr:uid="{00000000-0006-0000-0B00-00000D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5" authorId="0" shapeId="0" xr:uid="{00000000-0006-0000-0B00-00000E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5" authorId="0" shapeId="0" xr:uid="{00000000-0006-0000-0B00-00000F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5" authorId="0" shapeId="0" xr:uid="{00000000-0006-0000-0B00-000010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5" authorId="0" shapeId="0" xr:uid="{00000000-0006-0000-0B00-000011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5" authorId="0" shapeId="0" xr:uid="{00000000-0006-0000-0B00-000012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5" authorId="0" shapeId="0" xr:uid="{00000000-0006-0000-0B00-000013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5" authorId="0" shapeId="0" xr:uid="{00000000-0006-0000-0B00-000014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36" authorId="0" shapeId="0" xr:uid="{00000000-0006-0000-0B00-000015010000}">
      <text>
        <r>
          <rPr>
            <sz val="11"/>
            <color theme="1"/>
            <rFont val="Calibri"/>
            <family val="2"/>
            <scheme val="minor"/>
          </rPr>
          <t>מקור: hapoalim_2023_annual_HE.pdf p.52</t>
        </r>
      </text>
    </comment>
    <comment ref="F36" authorId="0" shapeId="0" xr:uid="{00000000-0006-0000-0B00-000016010000}">
      <text>
        <r>
          <rPr>
            <sz val="11"/>
            <color theme="1"/>
            <rFont val="Calibri"/>
            <family val="2"/>
            <scheme val="minor"/>
          </rPr>
          <t>מקור: hapoalim_2023_annual_HE.pdf p.52</t>
        </r>
      </text>
    </comment>
    <comment ref="G36" authorId="0" shapeId="0" xr:uid="{00000000-0006-0000-0B00-000017010000}">
      <text>
        <r>
          <rPr>
            <sz val="11"/>
            <color theme="1"/>
            <rFont val="Calibri"/>
            <family val="2"/>
            <scheme val="minor"/>
          </rPr>
          <t>מקור: hapoalim_2025_annual_HE.pdf p.57</t>
        </r>
      </text>
    </comment>
    <comment ref="H36" authorId="0" shapeId="0" xr:uid="{00000000-0006-0000-0B00-000018010000}">
      <text>
        <r>
          <rPr>
            <sz val="11"/>
            <color theme="1"/>
            <rFont val="Calibri"/>
            <family val="2"/>
            <scheme val="minor"/>
          </rPr>
          <t>מקור: hapoalim_2025_annual_HE.pdf p.57</t>
        </r>
      </text>
    </comment>
    <comment ref="I36" authorId="0" shapeId="0" xr:uid="{00000000-0006-0000-0B00-000019010000}">
      <text>
        <r>
          <rPr>
            <sz val="11"/>
            <color theme="1"/>
            <rFont val="Calibri"/>
            <family val="2"/>
            <scheme val="minor"/>
          </rPr>
          <t>מקור: hapoalim_2026_Q1_HE.pdf p.41</t>
        </r>
      </text>
    </comment>
    <comment ref="J36" authorId="0" shapeId="0" xr:uid="{00000000-0006-0000-0B00-00001A010000}">
      <text>
        <r>
          <rPr>
            <sz val="11"/>
            <color theme="1"/>
            <rFont val="Calibri"/>
            <family val="2"/>
            <scheme val="minor"/>
          </rPr>
          <t>מקור: hapoalim_2026_Q2_HE.pdf p.43</t>
        </r>
      </text>
    </comment>
    <comment ref="L36" authorId="0" shapeId="0" xr:uid="{00000000-0006-0000-0B00-00001B010000}">
      <text>
        <r>
          <rPr>
            <sz val="11"/>
            <color theme="1"/>
            <rFont val="Calibri"/>
            <family val="2"/>
            <scheme val="minor"/>
          </rPr>
          <t>מקור: hapoalim_2026_Q1_HE.pdf p.41</t>
        </r>
      </text>
    </comment>
    <comment ref="M36" authorId="0" shapeId="0" xr:uid="{00000000-0006-0000-0B00-00001C010000}">
      <text>
        <r>
          <rPr>
            <sz val="11"/>
            <color theme="1"/>
            <rFont val="Calibri"/>
            <family val="2"/>
            <scheme val="minor"/>
          </rPr>
          <t>מקור: hapoalim_2026_Q2_HE.pdf p.43</t>
        </r>
      </text>
    </comment>
    <comment ref="E37" authorId="0" shapeId="0" xr:uid="{00000000-0006-0000-0B00-00001D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7" authorId="0" shapeId="0" xr:uid="{00000000-0006-0000-0B00-00001E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7" authorId="0" shapeId="0" xr:uid="{00000000-0006-0000-0B00-00001F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7" authorId="0" shapeId="0" xr:uid="{00000000-0006-0000-0B00-000020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7" authorId="0" shapeId="0" xr:uid="{00000000-0006-0000-0B00-000021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7" authorId="0" shapeId="0" xr:uid="{00000000-0006-0000-0B00-000022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7" authorId="0" shapeId="0" xr:uid="{00000000-0006-0000-0B00-000023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7" authorId="0" shapeId="0" xr:uid="{00000000-0006-0000-0B00-000024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38" authorId="0" shapeId="0" xr:uid="{00000000-0006-0000-0B00-000025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8" authorId="0" shapeId="0" xr:uid="{00000000-0006-0000-0B00-000026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8" authorId="0" shapeId="0" xr:uid="{00000000-0006-0000-0B00-000027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8" authorId="0" shapeId="0" xr:uid="{00000000-0006-0000-0B00-000028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8" authorId="0" shapeId="0" xr:uid="{00000000-0006-0000-0B00-000029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8" authorId="0" shapeId="0" xr:uid="{00000000-0006-0000-0B00-00002A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8" authorId="0" shapeId="0" xr:uid="{00000000-0006-0000-0B00-00002B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8" authorId="0" shapeId="0" xr:uid="{00000000-0006-0000-0B00-00002C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39" authorId="0" shapeId="0" xr:uid="{00000000-0006-0000-0B00-00002D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39" authorId="0" shapeId="0" xr:uid="{00000000-0006-0000-0B00-00002E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39" authorId="0" shapeId="0" xr:uid="{00000000-0006-0000-0B00-00002F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39" authorId="0" shapeId="0" xr:uid="{00000000-0006-0000-0B00-000030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39" authorId="0" shapeId="0" xr:uid="{00000000-0006-0000-0B00-000031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39" authorId="0" shapeId="0" xr:uid="{00000000-0006-0000-0B00-000032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39" authorId="0" shapeId="0" xr:uid="{00000000-0006-0000-0B00-000033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39" authorId="0" shapeId="0" xr:uid="{00000000-0006-0000-0B00-000034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40" authorId="0" shapeId="0" xr:uid="{00000000-0006-0000-0B00-000035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40" authorId="0" shapeId="0" xr:uid="{00000000-0006-0000-0B00-000036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40" authorId="0" shapeId="0" xr:uid="{00000000-0006-0000-0B00-000037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40" authorId="0" shapeId="0" xr:uid="{00000000-0006-0000-0B00-000038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40" authorId="0" shapeId="0" xr:uid="{00000000-0006-0000-0B00-000039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40" authorId="0" shapeId="0" xr:uid="{00000000-0006-0000-0B00-00003A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K40" authorId="0" shapeId="0" xr:uid="{00000000-0006-0000-0B00-00003B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40" authorId="0" shapeId="0" xr:uid="{00000000-0006-0000-0B00-00003C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40" authorId="0" shapeId="0" xr:uid="{00000000-0006-0000-0B00-00003D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N40" authorId="0" shapeId="0" xr:uid="{00000000-0006-0000-0B00-00003E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41" authorId="0" shapeId="0" xr:uid="{00000000-0006-0000-0B00-00003F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F41" authorId="0" shapeId="0" xr:uid="{00000000-0006-0000-0B00-000040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G41" authorId="0" shapeId="0" xr:uid="{00000000-0006-0000-0B00-000041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H41" authorId="0" shapeId="0" xr:uid="{00000000-0006-0000-0B00-000042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I41" authorId="0" shapeId="0" xr:uid="{00000000-0006-0000-0B00-00004301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J41" authorId="0" shapeId="0" xr:uid="{00000000-0006-0000-0B00-000044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K41" authorId="0" shapeId="0" xr:uid="{00000000-0006-0000-0B00-000045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L41" authorId="0" shapeId="0" xr:uid="{00000000-0006-0000-0B00-00004601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M41" authorId="0" shapeId="0" xr:uid="{00000000-0006-0000-0B00-000047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N41" authorId="0" shapeId="0" xr:uid="{00000000-0006-0000-0B00-000048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E42" authorId="0" shapeId="0" xr:uid="{00000000-0006-0000-0B00-000049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F42" authorId="0" shapeId="0" xr:uid="{00000000-0006-0000-0B00-00004A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G42" authorId="0" shapeId="0" xr:uid="{00000000-0006-0000-0B00-00004B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H42" authorId="0" shapeId="0" xr:uid="{00000000-0006-0000-0B00-00004C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I42" authorId="0" shapeId="0" xr:uid="{00000000-0006-0000-0B00-00004D01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J42" authorId="0" shapeId="0" xr:uid="{00000000-0006-0000-0B00-00004E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L42" authorId="0" shapeId="0" xr:uid="{00000000-0006-0000-0B00-00004F01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M42" authorId="0" shapeId="0" xr:uid="{00000000-0006-0000-0B00-000050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E43" authorId="0" shapeId="0" xr:uid="{00000000-0006-0000-0B00-000051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F43" authorId="0" shapeId="0" xr:uid="{00000000-0006-0000-0B00-000052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G43" authorId="0" shapeId="0" xr:uid="{00000000-0006-0000-0B00-000053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H43" authorId="0" shapeId="0" xr:uid="{00000000-0006-0000-0B00-000054010000}">
      <text>
        <r>
          <rPr>
            <sz val="11"/>
            <color theme="1"/>
            <rFont val="Calibri"/>
            <family val="2"/>
            <scheme val="minor"/>
          </rPr>
          <t>מקור: hapoalim_2025_annual_HE.pdf p.18</t>
        </r>
      </text>
    </comment>
    <comment ref="I43" authorId="0" shapeId="0" xr:uid="{00000000-0006-0000-0B00-00005501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J43" authorId="0" shapeId="0" xr:uid="{00000000-0006-0000-0B00-000056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L43" authorId="0" shapeId="0" xr:uid="{00000000-0006-0000-0B00-000057010000}">
      <text>
        <r>
          <rPr>
            <sz val="11"/>
            <color theme="1"/>
            <rFont val="Calibri"/>
            <family val="2"/>
            <scheme val="minor"/>
          </rPr>
          <t>מקור: hapoalim_2026_Q1_HE.pdf p.12</t>
        </r>
      </text>
    </comment>
    <comment ref="M43" authorId="0" shapeId="0" xr:uid="{00000000-0006-0000-0B00-000058010000}">
      <text>
        <r>
          <rPr>
            <sz val="11"/>
            <color theme="1"/>
            <rFont val="Calibri"/>
            <family val="2"/>
            <scheme val="minor"/>
          </rPr>
          <t>מקור: hapoalim_2026_Q2_HE.pdf p.12</t>
        </r>
      </text>
    </comment>
    <comment ref="E44" authorId="0" shapeId="0" xr:uid="{00000000-0006-0000-0B00-000059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F44" authorId="0" shapeId="0" xr:uid="{00000000-0006-0000-0B00-00005A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G44" authorId="0" shapeId="0" xr:uid="{00000000-0006-0000-0B00-00005B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H44" authorId="0" shapeId="0" xr:uid="{00000000-0006-0000-0B00-00005C010000}">
      <text>
        <r>
          <rPr>
            <sz val="11"/>
            <color theme="1"/>
            <rFont val="Calibri"/>
            <family val="2"/>
            <scheme val="minor"/>
          </rPr>
          <t>מקור: hapoalim_2025_annual_HE.pdf p.17</t>
        </r>
      </text>
    </comment>
    <comment ref="I44" authorId="0" shapeId="0" xr:uid="{00000000-0006-0000-0B00-00005D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J44" authorId="0" shapeId="0" xr:uid="{00000000-0006-0000-0B00-00005E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K44" authorId="0" shapeId="0" xr:uid="{00000000-0006-0000-0B00-00005F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L44" authorId="0" shapeId="0" xr:uid="{00000000-0006-0000-0B00-000060010000}">
      <text>
        <r>
          <rPr>
            <sz val="11"/>
            <color theme="1"/>
            <rFont val="Calibri"/>
            <family val="2"/>
            <scheme val="minor"/>
          </rPr>
          <t>מקור: hapoalim_2026_Q1_HE.pdf p.11</t>
        </r>
      </text>
    </comment>
    <comment ref="M44" authorId="0" shapeId="0" xr:uid="{00000000-0006-0000-0B00-000061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N44" authorId="0" shapeId="0" xr:uid="{00000000-0006-0000-0B00-000062010000}">
      <text>
        <r>
          <rPr>
            <sz val="11"/>
            <color theme="1"/>
            <rFont val="Calibri"/>
            <family val="2"/>
            <scheme val="minor"/>
          </rPr>
          <t>מקור: hapoalim_2026_Q2_HE.pdf p.11</t>
        </r>
      </text>
    </comment>
    <comment ref="E45" authorId="0" shapeId="0" xr:uid="{00000000-0006-0000-0B00-000063010000}">
      <text>
        <r>
          <rPr>
            <sz val="11"/>
            <color theme="1"/>
            <rFont val="Calibri"/>
            <family val="2"/>
            <scheme val="minor"/>
          </rPr>
          <t>מקור: computed (dividend+buyback)/net_income</t>
        </r>
      </text>
    </comment>
    <comment ref="F45" authorId="0" shapeId="0" xr:uid="{00000000-0006-0000-0B00-000064010000}">
      <text>
        <r>
          <rPr>
            <sz val="11"/>
            <color theme="1"/>
            <rFont val="Calibri"/>
            <family val="2"/>
            <scheme val="minor"/>
          </rPr>
          <t>מקור: computed (dividend+buyback)/net_income</t>
        </r>
      </text>
    </comment>
    <comment ref="G45" authorId="0" shapeId="0" xr:uid="{00000000-0006-0000-0B00-000065010000}">
      <text>
        <r>
          <rPr>
            <sz val="11"/>
            <color theme="1"/>
            <rFont val="Calibri"/>
            <family val="2"/>
            <scheme val="minor"/>
          </rPr>
          <t>מקור: computed (dividend+buyback)/net_income</t>
        </r>
      </text>
    </comment>
    <comment ref="H45" authorId="0" shapeId="0" xr:uid="{00000000-0006-0000-0B00-000066010000}">
      <text>
        <r>
          <rPr>
            <sz val="11"/>
            <color theme="1"/>
            <rFont val="Calibri"/>
            <family val="2"/>
            <scheme val="minor"/>
          </rPr>
          <t>מקור: computed (dividend+buyback)/net_income</t>
        </r>
      </text>
    </comment>
    <comment ref="I45" authorId="0" shapeId="0" xr:uid="{00000000-0006-0000-0B00-000067010000}">
      <text>
        <r>
          <rPr>
            <sz val="11"/>
            <color theme="1"/>
            <rFont val="Calibri"/>
            <family val="2"/>
            <scheme val="minor"/>
          </rPr>
          <t>מקור: computed</t>
        </r>
      </text>
    </comment>
    <comment ref="J45" authorId="0" shapeId="0" xr:uid="{00000000-0006-0000-0B00-000068010000}">
      <text>
        <r>
          <rPr>
            <sz val="11"/>
            <color theme="1"/>
            <rFont val="Calibri"/>
            <family val="2"/>
            <scheme val="minor"/>
          </rPr>
          <t>מקור: computed</t>
        </r>
      </text>
    </comment>
    <comment ref="K45" authorId="0" shapeId="0" xr:uid="{00000000-0006-0000-0B00-000069010000}">
      <text>
        <r>
          <rPr>
            <sz val="11"/>
            <color theme="1"/>
            <rFont val="Calibri"/>
            <family val="2"/>
            <scheme val="minor"/>
          </rPr>
          <t>מקור: computed</t>
        </r>
      </text>
    </comment>
    <comment ref="L45" authorId="0" shapeId="0" xr:uid="{00000000-0006-0000-0B00-00006A010000}">
      <text>
        <r>
          <rPr>
            <sz val="11"/>
            <color theme="1"/>
            <rFont val="Calibri"/>
            <family val="2"/>
            <scheme val="minor"/>
          </rPr>
          <t>מקור: computed</t>
        </r>
      </text>
    </comment>
    <comment ref="M45" authorId="0" shapeId="0" xr:uid="{00000000-0006-0000-0B00-00006B010000}">
      <text>
        <r>
          <rPr>
            <sz val="11"/>
            <color theme="1"/>
            <rFont val="Calibri"/>
            <family val="2"/>
            <scheme val="minor"/>
          </rPr>
          <t>מקור: computed</t>
        </r>
      </text>
    </comment>
    <comment ref="N45" authorId="0" shapeId="0" xr:uid="{00000000-0006-0000-0B00-00006C010000}">
      <text>
        <r>
          <rPr>
            <sz val="11"/>
            <color theme="1"/>
            <rFont val="Calibri"/>
            <family val="2"/>
            <scheme val="minor"/>
          </rPr>
          <t>מקור: computed</t>
        </r>
      </text>
    </comment>
    <comment ref="E46" authorId="0" shapeId="0" xr:uid="{00000000-0006-0000-0B00-00006D01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F46" authorId="0" shapeId="0" xr:uid="{00000000-0006-0000-0B00-00006E01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G46" authorId="0" shapeId="0" xr:uid="{00000000-0006-0000-0B00-00006F01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H46" authorId="0" shapeId="0" xr:uid="{00000000-0006-0000-0B00-000070010000}">
      <text>
        <r>
          <rPr>
            <sz val="11"/>
            <color theme="1"/>
            <rFont val="Calibri"/>
            <family val="2"/>
            <scheme val="minor"/>
          </rPr>
          <t>מקור: hapoalim_2025_annual_HE.pdf p.19</t>
        </r>
      </text>
    </comment>
    <comment ref="F47" authorId="0" shapeId="0" xr:uid="{00000000-0006-0000-0B00-000071010000}">
      <text>
        <r>
          <rPr>
            <sz val="11"/>
            <color theme="1"/>
            <rFont val="Calibri"/>
            <family val="2"/>
            <scheme val="minor"/>
          </rPr>
          <t>מקור: hapoalim_2023_annual_HE.pdf p.17</t>
        </r>
      </text>
    </comment>
    <comment ref="G47" authorId="0" shapeId="0" xr:uid="{00000000-0006-0000-0B00-000072010000}">
      <text>
        <r>
          <rPr>
            <sz val="11"/>
            <color theme="1"/>
            <rFont val="Calibri"/>
            <family val="2"/>
            <scheme val="minor"/>
          </rPr>
          <t>מקור: hapoalim_2024_annual_HE.pdf p.11</t>
        </r>
      </text>
    </comment>
    <comment ref="H47" authorId="0" shapeId="0" xr:uid="{00000000-0006-0000-0B00-000073010000}">
      <text>
        <r>
          <rPr>
            <sz val="11"/>
            <color theme="1"/>
            <rFont val="Calibri"/>
            <family val="2"/>
            <scheme val="minor"/>
          </rPr>
          <t>מקור: hapoalim_2025_annual_HE.pdf p.11</t>
        </r>
      </text>
    </comment>
    <comment ref="L47" authorId="0" shapeId="0" xr:uid="{00000000-0006-0000-0B00-000074010000}">
      <text>
        <r>
          <rPr>
            <sz val="11"/>
            <color theme="1"/>
            <rFont val="Calibri"/>
            <family val="2"/>
            <scheme val="minor"/>
          </rPr>
          <t>מקור: hapoalim_2026_Q1_HE.pdf p.198</t>
        </r>
      </text>
    </comment>
    <comment ref="M47" authorId="0" shapeId="0" xr:uid="{00000000-0006-0000-0B00-000075010000}">
      <text>
        <r>
          <rPr>
            <sz val="11"/>
            <color theme="1"/>
            <rFont val="Calibri"/>
            <family val="2"/>
            <scheme val="minor"/>
          </rPr>
          <t>מקור: hapoalim_2026_Q2_HE.pdf p.221</t>
        </r>
      </text>
    </comment>
    <comment ref="E50" authorId="0" shapeId="0" xr:uid="{00000000-0006-0000-0B00-000076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0" authorId="0" shapeId="0" xr:uid="{00000000-0006-0000-0B00-000077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0" authorId="0" shapeId="0" xr:uid="{00000000-0006-0000-0B00-000078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0" authorId="0" shapeId="0" xr:uid="{00000000-0006-0000-0B00-000079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0" authorId="0" shapeId="0" xr:uid="{00000000-0006-0000-0B00-00007A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0" authorId="0" shapeId="0" xr:uid="{00000000-0006-0000-0B00-00007B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0" authorId="0" shapeId="0" xr:uid="{00000000-0006-0000-0B00-00007C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0" authorId="0" shapeId="0" xr:uid="{00000000-0006-0000-0B00-00007D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0" authorId="0" shapeId="0" xr:uid="{00000000-0006-0000-0B00-00007E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0" authorId="0" shapeId="0" xr:uid="{00000000-0006-0000-0B00-00007F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1" authorId="0" shapeId="0" xr:uid="{00000000-0006-0000-0B00-000080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1" authorId="0" shapeId="0" xr:uid="{00000000-0006-0000-0B00-000081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1" authorId="0" shapeId="0" xr:uid="{00000000-0006-0000-0B00-000082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1" authorId="0" shapeId="0" xr:uid="{00000000-0006-0000-0B00-000083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1" authorId="0" shapeId="0" xr:uid="{00000000-0006-0000-0B00-000084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1" authorId="0" shapeId="0" xr:uid="{00000000-0006-0000-0B00-000085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1" authorId="0" shapeId="0" xr:uid="{00000000-0006-0000-0B00-000086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1" authorId="0" shapeId="0" xr:uid="{00000000-0006-0000-0B00-000087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1" authorId="0" shapeId="0" xr:uid="{00000000-0006-0000-0B00-000088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1" authorId="0" shapeId="0" xr:uid="{00000000-0006-0000-0B00-000089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2" authorId="0" shapeId="0" xr:uid="{00000000-0006-0000-0B00-00008A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2" authorId="0" shapeId="0" xr:uid="{00000000-0006-0000-0B00-00008B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2" authorId="0" shapeId="0" xr:uid="{00000000-0006-0000-0B00-00008C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2" authorId="0" shapeId="0" xr:uid="{00000000-0006-0000-0B00-00008D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2" authorId="0" shapeId="0" xr:uid="{00000000-0006-0000-0B00-00008E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2" authorId="0" shapeId="0" xr:uid="{00000000-0006-0000-0B00-00008F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2" authorId="0" shapeId="0" xr:uid="{00000000-0006-0000-0B00-000090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2" authorId="0" shapeId="0" xr:uid="{00000000-0006-0000-0B00-000091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2" authorId="0" shapeId="0" xr:uid="{00000000-0006-0000-0B00-000092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2" authorId="0" shapeId="0" xr:uid="{00000000-0006-0000-0B00-000093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3" authorId="0" shapeId="0" xr:uid="{00000000-0006-0000-0B00-000094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3" authorId="0" shapeId="0" xr:uid="{00000000-0006-0000-0B00-000095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3" authorId="0" shapeId="0" xr:uid="{00000000-0006-0000-0B00-000096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3" authorId="0" shapeId="0" xr:uid="{00000000-0006-0000-0B00-000097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3" authorId="0" shapeId="0" xr:uid="{00000000-0006-0000-0B00-000098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3" authorId="0" shapeId="0" xr:uid="{00000000-0006-0000-0B00-000099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3" authorId="0" shapeId="0" xr:uid="{00000000-0006-0000-0B00-00009A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3" authorId="0" shapeId="0" xr:uid="{00000000-0006-0000-0B00-00009B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3" authorId="0" shapeId="0" xr:uid="{00000000-0006-0000-0B00-00009C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3" authorId="0" shapeId="0" xr:uid="{00000000-0006-0000-0B00-00009D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4" authorId="0" shapeId="0" xr:uid="{00000000-0006-0000-0B00-00009E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 (computed NII + non-interest income)</t>
        </r>
      </text>
    </comment>
    <comment ref="F54" authorId="0" shapeId="0" xr:uid="{00000000-0006-0000-0B00-00009F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 (computed NII + non-interest income)</t>
        </r>
      </text>
    </comment>
    <comment ref="G54" authorId="0" shapeId="0" xr:uid="{00000000-0006-0000-0B00-0000A0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 (computed NII + non-interest income)</t>
        </r>
      </text>
    </comment>
    <comment ref="H54" authorId="0" shapeId="0" xr:uid="{00000000-0006-0000-0B00-0000A1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 (computed NII + non-interest income)</t>
        </r>
      </text>
    </comment>
    <comment ref="I54" authorId="0" shapeId="0" xr:uid="{00000000-0006-0000-0B00-0000A2010000}">
      <text>
        <r>
          <rPr>
            <sz val="11"/>
            <color theme="1"/>
            <rFont val="Calibri"/>
            <family val="2"/>
            <scheme val="minor"/>
          </rPr>
          <t>מקור: leumi_2026_Q1_HE.pdf p.99 (computed NII + non-interest income)</t>
        </r>
      </text>
    </comment>
    <comment ref="J54" authorId="0" shapeId="0" xr:uid="{00000000-0006-0000-0B00-0000A3010000}">
      <text>
        <r>
          <rPr>
            <sz val="11"/>
            <color theme="1"/>
            <rFont val="Calibri"/>
            <family val="2"/>
            <scheme val="minor"/>
          </rPr>
          <t>מקור: leumi_2026_Q2_HE.pdf p.103 (computed NII + non-interest income)</t>
        </r>
      </text>
    </comment>
    <comment ref="K54" authorId="0" shapeId="0" xr:uid="{00000000-0006-0000-0B00-0000A4010000}">
      <text>
        <r>
          <rPr>
            <sz val="11"/>
            <color theme="1"/>
            <rFont val="Calibri"/>
            <family val="2"/>
            <scheme val="minor"/>
          </rPr>
          <t>מקור: leumi_2026_Q2_HE.pdf p.103 (computed NII + non-interest income)</t>
        </r>
      </text>
    </comment>
    <comment ref="L54" authorId="0" shapeId="0" xr:uid="{00000000-0006-0000-0B00-0000A5010000}">
      <text>
        <r>
          <rPr>
            <sz val="11"/>
            <color theme="1"/>
            <rFont val="Calibri"/>
            <family val="2"/>
            <scheme val="minor"/>
          </rPr>
          <t>מקור: leumi_2026_Q1_HE.pdf p.99 (computed NII + non-interest income)</t>
        </r>
      </text>
    </comment>
    <comment ref="M54" authorId="0" shapeId="0" xr:uid="{00000000-0006-0000-0B00-0000A6010000}">
      <text>
        <r>
          <rPr>
            <sz val="11"/>
            <color theme="1"/>
            <rFont val="Calibri"/>
            <family val="2"/>
            <scheme val="minor"/>
          </rPr>
          <t>מקור: leumi_2026_Q2_HE.pdf p.103 (computed NII + non-interest income)</t>
        </r>
      </text>
    </comment>
    <comment ref="N54" authorId="0" shapeId="0" xr:uid="{00000000-0006-0000-0B00-0000A7010000}">
      <text>
        <r>
          <rPr>
            <sz val="11"/>
            <color theme="1"/>
            <rFont val="Calibri"/>
            <family val="2"/>
            <scheme val="minor"/>
          </rPr>
          <t>מקור: leumi_2026_Q2_HE.pdf p.103 (computed NII + non-interest income)</t>
        </r>
      </text>
    </comment>
    <comment ref="E55" authorId="0" shapeId="0" xr:uid="{00000000-0006-0000-0B00-0000A8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5" authorId="0" shapeId="0" xr:uid="{00000000-0006-0000-0B00-0000A9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5" authorId="0" shapeId="0" xr:uid="{00000000-0006-0000-0B00-0000AA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5" authorId="0" shapeId="0" xr:uid="{00000000-0006-0000-0B00-0000AB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5" authorId="0" shapeId="0" xr:uid="{00000000-0006-0000-0B00-0000AC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5" authorId="0" shapeId="0" xr:uid="{00000000-0006-0000-0B00-0000AD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5" authorId="0" shapeId="0" xr:uid="{00000000-0006-0000-0B00-0000AE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5" authorId="0" shapeId="0" xr:uid="{00000000-0006-0000-0B00-0000AF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5" authorId="0" shapeId="0" xr:uid="{00000000-0006-0000-0B00-0000B0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5" authorId="0" shapeId="0" xr:uid="{00000000-0006-0000-0B00-0000B1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6" authorId="0" shapeId="0" xr:uid="{00000000-0006-0000-0B00-0000B2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6" authorId="0" shapeId="0" xr:uid="{00000000-0006-0000-0B00-0000B3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6" authorId="0" shapeId="0" xr:uid="{00000000-0006-0000-0B00-0000B4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6" authorId="0" shapeId="0" xr:uid="{00000000-0006-0000-0B00-0000B5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6" authorId="0" shapeId="0" xr:uid="{00000000-0006-0000-0B00-0000B6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6" authorId="0" shapeId="0" xr:uid="{00000000-0006-0000-0B00-0000B7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6" authorId="0" shapeId="0" xr:uid="{00000000-0006-0000-0B00-0000B8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6" authorId="0" shapeId="0" xr:uid="{00000000-0006-0000-0B00-0000B9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6" authorId="0" shapeId="0" xr:uid="{00000000-0006-0000-0B00-0000BA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6" authorId="0" shapeId="0" xr:uid="{00000000-0006-0000-0B00-0000BB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7" authorId="0" shapeId="0" xr:uid="{00000000-0006-0000-0B00-0000BC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7" authorId="0" shapeId="0" xr:uid="{00000000-0006-0000-0B00-0000BD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7" authorId="0" shapeId="0" xr:uid="{00000000-0006-0000-0B00-0000BE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7" authorId="0" shapeId="0" xr:uid="{00000000-0006-0000-0B00-0000BF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7" authorId="0" shapeId="0" xr:uid="{00000000-0006-0000-0B00-0000C0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7" authorId="0" shapeId="0" xr:uid="{00000000-0006-0000-0B00-0000C1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7" authorId="0" shapeId="0" xr:uid="{00000000-0006-0000-0B00-0000C2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7" authorId="0" shapeId="0" xr:uid="{00000000-0006-0000-0B00-0000C3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7" authorId="0" shapeId="0" xr:uid="{00000000-0006-0000-0B00-0000C4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7" authorId="0" shapeId="0" xr:uid="{00000000-0006-0000-0B00-0000C5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8" authorId="0" shapeId="0" xr:uid="{00000000-0006-0000-0B00-0000C6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8" authorId="0" shapeId="0" xr:uid="{00000000-0006-0000-0B00-0000C7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8" authorId="0" shapeId="0" xr:uid="{00000000-0006-0000-0B00-0000C8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8" authorId="0" shapeId="0" xr:uid="{00000000-0006-0000-0B00-0000C9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8" authorId="0" shapeId="0" xr:uid="{00000000-0006-0000-0B00-0000CA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8" authorId="0" shapeId="0" xr:uid="{00000000-0006-0000-0B00-0000CB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8" authorId="0" shapeId="0" xr:uid="{00000000-0006-0000-0B00-0000CC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8" authorId="0" shapeId="0" xr:uid="{00000000-0006-0000-0B00-0000CD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8" authorId="0" shapeId="0" xr:uid="{00000000-0006-0000-0B00-0000CE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8" authorId="0" shapeId="0" xr:uid="{00000000-0006-0000-0B00-0000CF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59" authorId="0" shapeId="0" xr:uid="{00000000-0006-0000-0B00-0000D0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59" authorId="0" shapeId="0" xr:uid="{00000000-0006-0000-0B00-0000D1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59" authorId="0" shapeId="0" xr:uid="{00000000-0006-0000-0B00-0000D2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59" authorId="0" shapeId="0" xr:uid="{00000000-0006-0000-0B00-0000D3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59" authorId="0" shapeId="0" xr:uid="{00000000-0006-0000-0B00-0000D4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59" authorId="0" shapeId="0" xr:uid="{00000000-0006-0000-0B00-0000D5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59" authorId="0" shapeId="0" xr:uid="{00000000-0006-0000-0B00-0000D6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59" authorId="0" shapeId="0" xr:uid="{00000000-0006-0000-0B00-0000D7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59" authorId="0" shapeId="0" xr:uid="{00000000-0006-0000-0B00-0000D8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59" authorId="0" shapeId="0" xr:uid="{00000000-0006-0000-0B00-0000D9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60" authorId="0" shapeId="0" xr:uid="{00000000-0006-0000-0B00-0000DA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F60" authorId="0" shapeId="0" xr:uid="{00000000-0006-0000-0B00-0000DB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G60" authorId="0" shapeId="0" xr:uid="{00000000-0006-0000-0B00-0000DC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H60" authorId="0" shapeId="0" xr:uid="{00000000-0006-0000-0B00-0000DD010000}">
      <text>
        <r>
          <rPr>
            <sz val="11"/>
            <color theme="1"/>
            <rFont val="Calibri"/>
            <family val="2"/>
            <scheme val="minor"/>
          </rPr>
          <t>מקור: leumi_2025_annual_HE.pdf p.381 (multi-year P&amp;L)</t>
        </r>
      </text>
    </comment>
    <comment ref="I60" authorId="0" shapeId="0" xr:uid="{00000000-0006-0000-0B00-0000DE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J60" authorId="0" shapeId="0" xr:uid="{00000000-0006-0000-0B00-0000DF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K60" authorId="0" shapeId="0" xr:uid="{00000000-0006-0000-0B00-0000E0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L60" authorId="0" shapeId="0" xr:uid="{00000000-0006-0000-0B00-0000E1010000}">
      <text>
        <r>
          <rPr>
            <sz val="11"/>
            <color theme="1"/>
            <rFont val="Calibri"/>
            <family val="2"/>
            <scheme val="minor"/>
          </rPr>
          <t>מקור: leumi_2026_Q1_HE.pdf p.99</t>
        </r>
      </text>
    </comment>
    <comment ref="M60" authorId="0" shapeId="0" xr:uid="{00000000-0006-0000-0B00-0000E2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N60" authorId="0" shapeId="0" xr:uid="{00000000-0006-0000-0B00-0000E3010000}">
      <text>
        <r>
          <rPr>
            <sz val="11"/>
            <color theme="1"/>
            <rFont val="Calibri"/>
            <family val="2"/>
            <scheme val="minor"/>
          </rPr>
          <t>מקור: leumi_2026_Q2_HE.pdf p.103</t>
        </r>
      </text>
    </comment>
    <comment ref="E61" authorId="0" shapeId="0" xr:uid="{00000000-0006-0000-0B00-0000E4010000}">
      <text>
        <r>
          <rPr>
            <sz val="11"/>
            <color theme="1"/>
            <rFont val="Calibri"/>
            <family val="2"/>
            <scheme val="minor"/>
          </rPr>
          <t>מקור: leumi_2023_annual_HE.pdf p.51 (sum of quarterly declarations 322+399+356+698)</t>
        </r>
      </text>
    </comment>
    <comment ref="F61" authorId="0" shapeId="0" xr:uid="{00000000-0006-0000-0B00-0000E5010000}">
      <text>
        <r>
          <rPr>
            <sz val="11"/>
            <color theme="1"/>
            <rFont val="Calibri"/>
            <family val="2"/>
            <scheme val="minor"/>
          </rPr>
          <t>מקור: leumi_2023_annual_HE.pdf p.51 (294+736+353+365)</t>
        </r>
      </text>
    </comment>
    <comment ref="G61" authorId="0" shapeId="0" xr:uid="{00000000-0006-0000-0B00-0000E6010000}">
      <text>
        <r>
          <rPr>
            <sz val="11"/>
            <color theme="1"/>
            <rFont val="Calibri"/>
            <family val="2"/>
            <scheme val="minor"/>
          </rPr>
          <t>מקור: leumi_2025_annual_HE.pdf p.48 (835+681+688+706)</t>
        </r>
      </text>
    </comment>
    <comment ref="H61" authorId="0" shapeId="0" xr:uid="{00000000-0006-0000-0B00-0000E7010000}">
      <text>
        <r>
          <rPr>
            <sz val="11"/>
            <color theme="1"/>
            <rFont val="Calibri"/>
            <family val="2"/>
            <scheme val="minor"/>
          </rPr>
          <t>מקור: leumi_2025_annual_HE.pdf p.48 &amp; leumi_2026_Q2_HE.pdf p.37 (721+979+1,518+1,275)</t>
        </r>
      </text>
    </comment>
    <comment ref="I61" authorId="0" shapeId="0" xr:uid="{00000000-0006-0000-0B00-0000E8010000}">
      <text>
        <r>
          <rPr>
            <sz val="11"/>
            <color theme="1"/>
            <rFont val="Calibri"/>
            <family val="2"/>
            <scheme val="minor"/>
          </rPr>
          <t>מקור: leumi_2026_Q2_HE.pdf p.37</t>
        </r>
      </text>
    </comment>
    <comment ref="J61" authorId="0" shapeId="0" xr:uid="{00000000-0006-0000-0B00-0000E9010000}">
      <text>
        <r>
          <rPr>
            <sz val="11"/>
            <color theme="1"/>
            <rFont val="Calibri"/>
            <family val="2"/>
            <scheme val="minor"/>
          </rPr>
          <t>מקור: leumi_2026_Q2_HE.pdf p.37</t>
        </r>
      </text>
    </comment>
    <comment ref="K61" authorId="0" shapeId="0" xr:uid="{00000000-0006-0000-0B00-0000EA010000}">
      <text>
        <r>
          <rPr>
            <sz val="11"/>
            <color theme="1"/>
            <rFont val="Calibri"/>
            <family val="2"/>
            <scheme val="minor"/>
          </rPr>
          <t>מקור: leumi_2026_Q2_HE.pdf p.37 (721+979)</t>
        </r>
      </text>
    </comment>
    <comment ref="L61" authorId="0" shapeId="0" xr:uid="{00000000-0006-0000-0B00-0000EB010000}">
      <text>
        <r>
          <rPr>
            <sz val="11"/>
            <color theme="1"/>
            <rFont val="Calibri"/>
            <family val="2"/>
            <scheme val="minor"/>
          </rPr>
          <t>מקור: leumi_2026_Q2_HE.pdf p.37 / leumi_2026_Q1_HE.pdf p.37</t>
        </r>
      </text>
    </comment>
    <comment ref="M61" authorId="0" shapeId="0" xr:uid="{00000000-0006-0000-0B00-0000EC010000}">
      <text>
        <r>
          <rPr>
            <sz val="11"/>
            <color theme="1"/>
            <rFont val="Calibri"/>
            <family val="2"/>
            <scheme val="minor"/>
          </rPr>
          <t>מקור: leumi_2026_Q2_HE.pdf p.37 (approx., declared 11.8.2026)</t>
        </r>
      </text>
    </comment>
    <comment ref="N61" authorId="0" shapeId="0" xr:uid="{00000000-0006-0000-0B00-0000ED010000}">
      <text>
        <r>
          <rPr>
            <sz val="11"/>
            <color theme="1"/>
            <rFont val="Calibri"/>
            <family val="2"/>
            <scheme val="minor"/>
          </rPr>
          <t>מקור: leumi_2026_Q2_HE.pdf p.37 (968+1,133)</t>
        </r>
      </text>
    </comment>
    <comment ref="E62" authorId="0" shapeId="0" xr:uid="{00000000-0006-0000-0B00-0000EE010000}">
      <text>
        <r>
          <rPr>
            <sz val="11"/>
            <color theme="1"/>
            <rFont val="Calibri"/>
            <family val="2"/>
            <scheme val="minor"/>
          </rPr>
          <t>מקור: leumi_2024_annual_HE.pdf p.127 (no buyback line in 2022)</t>
        </r>
      </text>
    </comment>
    <comment ref="F62" authorId="0" shapeId="0" xr:uid="{00000000-0006-0000-0B00-0000EF010000}">
      <text>
        <r>
          <rPr>
            <sz val="11"/>
            <color theme="1"/>
            <rFont val="Calibri"/>
            <family val="2"/>
            <scheme val="minor"/>
          </rPr>
          <t>מקור: leumi_2025_annual_HE.pdf p.134</t>
        </r>
      </text>
    </comment>
    <comment ref="G62" authorId="0" shapeId="0" xr:uid="{00000000-0006-0000-0B00-0000F0010000}">
      <text>
        <r>
          <rPr>
            <sz val="11"/>
            <color theme="1"/>
            <rFont val="Calibri"/>
            <family val="2"/>
            <scheme val="minor"/>
          </rPr>
          <t>מקור: leumi_2025_annual_HE.pdf p.134</t>
        </r>
      </text>
    </comment>
    <comment ref="H62" authorId="0" shapeId="0" xr:uid="{00000000-0006-0000-0B00-0000F1010000}">
      <text>
        <r>
          <rPr>
            <sz val="11"/>
            <color theme="1"/>
            <rFont val="Calibri"/>
            <family val="2"/>
            <scheme val="minor"/>
          </rPr>
          <t>מקור: leumi_2025_annual_HE.pdf p.134</t>
        </r>
      </text>
    </comment>
    <comment ref="I62" authorId="0" shapeId="0" xr:uid="{00000000-0006-0000-0B00-0000F2010000}">
      <text>
        <r>
          <rPr>
            <sz val="11"/>
            <color theme="1"/>
            <rFont val="Calibri"/>
            <family val="2"/>
            <scheme val="minor"/>
          </rPr>
          <t>מקור: leumi_2026_Q1_HE.pdf p.102</t>
        </r>
      </text>
    </comment>
    <comment ref="J62" authorId="0" shapeId="0" xr:uid="{00000000-0006-0000-0B00-0000F3010000}">
      <text>
        <r>
          <rPr>
            <sz val="11"/>
            <color theme="1"/>
            <rFont val="Calibri"/>
            <family val="2"/>
            <scheme val="minor"/>
          </rPr>
          <t>מקור: leumi_2026_Q2_HE.pdf p.106</t>
        </r>
      </text>
    </comment>
    <comment ref="K62" authorId="0" shapeId="0" xr:uid="{00000000-0006-0000-0B00-0000F4010000}">
      <text>
        <r>
          <rPr>
            <sz val="11"/>
            <color theme="1"/>
            <rFont val="Calibri"/>
            <family val="2"/>
            <scheme val="minor"/>
          </rPr>
          <t>מקור: leumi_2026_Q2_HE.pdf p.107</t>
        </r>
      </text>
    </comment>
    <comment ref="L62" authorId="0" shapeId="0" xr:uid="{00000000-0006-0000-0B00-0000F5010000}">
      <text>
        <r>
          <rPr>
            <sz val="11"/>
            <color theme="1"/>
            <rFont val="Calibri"/>
            <family val="2"/>
            <scheme val="minor"/>
          </rPr>
          <t>מקור: leumi_2026_Q1_HE.pdf p.102</t>
        </r>
      </text>
    </comment>
    <comment ref="M62" authorId="0" shapeId="0" xr:uid="{00000000-0006-0000-0B00-0000F6010000}">
      <text>
        <r>
          <rPr>
            <sz val="11"/>
            <color theme="1"/>
            <rFont val="Calibri"/>
            <family val="2"/>
            <scheme val="minor"/>
          </rPr>
          <t>מקור: leumi_2026_Q2_HE.pdf p.106</t>
        </r>
      </text>
    </comment>
    <comment ref="N62" authorId="0" shapeId="0" xr:uid="{00000000-0006-0000-0B00-0000F7010000}">
      <text>
        <r>
          <rPr>
            <sz val="11"/>
            <color theme="1"/>
            <rFont val="Calibri"/>
            <family val="2"/>
            <scheme val="minor"/>
          </rPr>
          <t>מקור: leumi_2026_Q2_HE.pdf p.107</t>
        </r>
      </text>
    </comment>
    <comment ref="E63" authorId="0" shapeId="0" xr:uid="{00000000-0006-0000-0B00-0000F801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3" authorId="0" shapeId="0" xr:uid="{00000000-0006-0000-0B00-0000F901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3" authorId="0" shapeId="0" xr:uid="{00000000-0006-0000-0B00-0000FA01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3" authorId="0" shapeId="0" xr:uid="{00000000-0006-0000-0B00-0000FB01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3" authorId="0" shapeId="0" xr:uid="{00000000-0006-0000-0B00-0000FC01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3" authorId="0" shapeId="0" xr:uid="{00000000-0006-0000-0B00-0000FD01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3" authorId="0" shapeId="0" xr:uid="{00000000-0006-0000-0B00-0000FE01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3" authorId="0" shapeId="0" xr:uid="{00000000-0006-0000-0B00-0000FF01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64" authorId="0" shapeId="0" xr:uid="{00000000-0006-0000-0B00-000000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4" authorId="0" shapeId="0" xr:uid="{00000000-0006-0000-0B00-000001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4" authorId="0" shapeId="0" xr:uid="{00000000-0006-0000-0B00-000002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4" authorId="0" shapeId="0" xr:uid="{00000000-0006-0000-0B00-000003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4" authorId="0" shapeId="0" xr:uid="{00000000-0006-0000-0B00-000004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4" authorId="0" shapeId="0" xr:uid="{00000000-0006-0000-0B00-000005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4" authorId="0" shapeId="0" xr:uid="{00000000-0006-0000-0B00-000006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4" authorId="0" shapeId="0" xr:uid="{00000000-0006-0000-0B00-000007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65" authorId="0" shapeId="0" xr:uid="{00000000-0006-0000-0B00-000008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5" authorId="0" shapeId="0" xr:uid="{00000000-0006-0000-0B00-000009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5" authorId="0" shapeId="0" xr:uid="{00000000-0006-0000-0B00-00000A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5" authorId="0" shapeId="0" xr:uid="{00000000-0006-0000-0B00-00000B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5" authorId="0" shapeId="0" xr:uid="{00000000-0006-0000-0B00-00000C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5" authorId="0" shapeId="0" xr:uid="{00000000-0006-0000-0B00-00000D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5" authorId="0" shapeId="0" xr:uid="{00000000-0006-0000-0B00-00000E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5" authorId="0" shapeId="0" xr:uid="{00000000-0006-0000-0B00-00000F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66" authorId="0" shapeId="0" xr:uid="{00000000-0006-0000-0B00-000010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6" authorId="0" shapeId="0" xr:uid="{00000000-0006-0000-0B00-000011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6" authorId="0" shapeId="0" xr:uid="{00000000-0006-0000-0B00-000012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6" authorId="0" shapeId="0" xr:uid="{00000000-0006-0000-0B00-000013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6" authorId="0" shapeId="0" xr:uid="{00000000-0006-0000-0B00-000014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6" authorId="0" shapeId="0" xr:uid="{00000000-0006-0000-0B00-000015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6" authorId="0" shapeId="0" xr:uid="{00000000-0006-0000-0B00-000016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6" authorId="0" shapeId="0" xr:uid="{00000000-0006-0000-0B00-000017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67" authorId="0" shapeId="0" xr:uid="{00000000-0006-0000-0B00-000018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7" authorId="0" shapeId="0" xr:uid="{00000000-0006-0000-0B00-000019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7" authorId="0" shapeId="0" xr:uid="{00000000-0006-0000-0B00-00001A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7" authorId="0" shapeId="0" xr:uid="{00000000-0006-0000-0B00-00001B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7" authorId="0" shapeId="0" xr:uid="{00000000-0006-0000-0B00-00001C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7" authorId="0" shapeId="0" xr:uid="{00000000-0006-0000-0B00-00001D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7" authorId="0" shapeId="0" xr:uid="{00000000-0006-0000-0B00-00001E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7" authorId="0" shapeId="0" xr:uid="{00000000-0006-0000-0B00-00001F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68" authorId="0" shapeId="0" xr:uid="{00000000-0006-0000-0B00-000020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8" authorId="0" shapeId="0" xr:uid="{00000000-0006-0000-0B00-000021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8" authorId="0" shapeId="0" xr:uid="{00000000-0006-0000-0B00-000022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8" authorId="0" shapeId="0" xr:uid="{00000000-0006-0000-0B00-000023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8" authorId="0" shapeId="0" xr:uid="{00000000-0006-0000-0B00-000024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8" authorId="0" shapeId="0" xr:uid="{00000000-0006-0000-0B00-000025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8" authorId="0" shapeId="0" xr:uid="{00000000-0006-0000-0B00-000026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8" authorId="0" shapeId="0" xr:uid="{00000000-0006-0000-0B00-000027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69" authorId="0" shapeId="0" xr:uid="{00000000-0006-0000-0B00-000028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69" authorId="0" shapeId="0" xr:uid="{00000000-0006-0000-0B00-000029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69" authorId="0" shapeId="0" xr:uid="{00000000-0006-0000-0B00-00002A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69" authorId="0" shapeId="0" xr:uid="{00000000-0006-0000-0B00-00002B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69" authorId="0" shapeId="0" xr:uid="{00000000-0006-0000-0B00-00002C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69" authorId="0" shapeId="0" xr:uid="{00000000-0006-0000-0B00-00002D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69" authorId="0" shapeId="0" xr:uid="{00000000-0006-0000-0B00-00002E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69" authorId="0" shapeId="0" xr:uid="{00000000-0006-0000-0B00-00002F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70" authorId="0" shapeId="0" xr:uid="{00000000-0006-0000-0B00-000030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70" authorId="0" shapeId="0" xr:uid="{00000000-0006-0000-0B00-000031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70" authorId="0" shapeId="0" xr:uid="{00000000-0006-0000-0B00-000032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70" authorId="0" shapeId="0" xr:uid="{00000000-0006-0000-0B00-000033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70" authorId="0" shapeId="0" xr:uid="{00000000-0006-0000-0B00-000034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70" authorId="0" shapeId="0" xr:uid="{00000000-0006-0000-0B00-000035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70" authorId="0" shapeId="0" xr:uid="{00000000-0006-0000-0B00-000036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70" authorId="0" shapeId="0" xr:uid="{00000000-0006-0000-0B00-000037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71" authorId="0" shapeId="0" xr:uid="{00000000-0006-0000-0B00-000038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71" authorId="0" shapeId="0" xr:uid="{00000000-0006-0000-0B00-000039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71" authorId="0" shapeId="0" xr:uid="{00000000-0006-0000-0B00-00003A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71" authorId="0" shapeId="0" xr:uid="{00000000-0006-0000-0B00-00003B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71" authorId="0" shapeId="0" xr:uid="{00000000-0006-0000-0B00-00003C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71" authorId="0" shapeId="0" xr:uid="{00000000-0006-0000-0B00-00003D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71" authorId="0" shapeId="0" xr:uid="{00000000-0006-0000-0B00-00003E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71" authorId="0" shapeId="0" xr:uid="{00000000-0006-0000-0B00-00003F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72" authorId="0" shapeId="0" xr:uid="{00000000-0006-0000-0B00-000040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F72" authorId="0" shapeId="0" xr:uid="{00000000-0006-0000-0B00-000041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G72" authorId="0" shapeId="0" xr:uid="{00000000-0006-0000-0B00-000042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H72" authorId="0" shapeId="0" xr:uid="{00000000-0006-0000-0B00-000043020000}">
      <text>
        <r>
          <rPr>
            <sz val="11"/>
            <color theme="1"/>
            <rFont val="Calibri"/>
            <family val="2"/>
            <scheme val="minor"/>
          </rPr>
          <t>מקור: leumi_2025_annual_HE.pdf p.382 (multi-year balance sheet)</t>
        </r>
      </text>
    </comment>
    <comment ref="I72" authorId="0" shapeId="0" xr:uid="{00000000-0006-0000-0B00-000044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J72" authorId="0" shapeId="0" xr:uid="{00000000-0006-0000-0B00-000045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L72" authorId="0" shapeId="0" xr:uid="{00000000-0006-0000-0B00-000046020000}">
      <text>
        <r>
          <rPr>
            <sz val="11"/>
            <color theme="1"/>
            <rFont val="Calibri"/>
            <family val="2"/>
            <scheme val="minor"/>
          </rPr>
          <t>מקור: leumi_2026_Q1_HE.pdf p.101</t>
        </r>
      </text>
    </comment>
    <comment ref="M72" authorId="0" shapeId="0" xr:uid="{00000000-0006-0000-0B00-000047020000}">
      <text>
        <r>
          <rPr>
            <sz val="11"/>
            <color theme="1"/>
            <rFont val="Calibri"/>
            <family val="2"/>
            <scheme val="minor"/>
          </rPr>
          <t>מקור: leumi_2026_Q2_HE.pdf p.105</t>
        </r>
      </text>
    </comment>
    <comment ref="E73" authorId="0" shapeId="0" xr:uid="{00000000-0006-0000-0B00-000048020000}">
      <text>
        <r>
          <rPr>
            <sz val="11"/>
            <color theme="1"/>
            <rFont val="Calibri"/>
            <family val="2"/>
            <scheme val="minor"/>
          </rPr>
          <t>מקור: leumi_2023_annual_HE.pdf p.49</t>
        </r>
      </text>
    </comment>
    <comment ref="F73" authorId="0" shapeId="0" xr:uid="{00000000-0006-0000-0B00-000049020000}">
      <text>
        <r>
          <rPr>
            <sz val="11"/>
            <color theme="1"/>
            <rFont val="Calibri"/>
            <family val="2"/>
            <scheme val="minor"/>
          </rPr>
          <t>מקור: leumi_2024_annual_HE.pdf p.44</t>
        </r>
      </text>
    </comment>
    <comment ref="G73" authorId="0" shapeId="0" xr:uid="{00000000-0006-0000-0B00-00004A020000}">
      <text>
        <r>
          <rPr>
            <sz val="11"/>
            <color theme="1"/>
            <rFont val="Calibri"/>
            <family val="2"/>
            <scheme val="minor"/>
          </rPr>
          <t>מקור: leumi_2025_annual_HE.pdf p.46</t>
        </r>
      </text>
    </comment>
    <comment ref="H73" authorId="0" shapeId="0" xr:uid="{00000000-0006-0000-0B00-00004B020000}">
      <text>
        <r>
          <rPr>
            <sz val="11"/>
            <color theme="1"/>
            <rFont val="Calibri"/>
            <family val="2"/>
            <scheme val="minor"/>
          </rPr>
          <t>מקור: leumi_2025_annual_HE.pdf p.46</t>
        </r>
      </text>
    </comment>
    <comment ref="I73" authorId="0" shapeId="0" xr:uid="{00000000-0006-0000-0B00-00004C020000}">
      <text>
        <r>
          <rPr>
            <sz val="11"/>
            <color theme="1"/>
            <rFont val="Calibri"/>
            <family val="2"/>
            <scheme val="minor"/>
          </rPr>
          <t>מקור: leumi_2026_Q1_HE.pdf p.35</t>
        </r>
      </text>
    </comment>
    <comment ref="J73" authorId="0" shapeId="0" xr:uid="{00000000-0006-0000-0B00-00004D020000}">
      <text>
        <r>
          <rPr>
            <sz val="11"/>
            <color theme="1"/>
            <rFont val="Calibri"/>
            <family val="2"/>
            <scheme val="minor"/>
          </rPr>
          <t>מקור: leumi_2026_Q2_HE.pdf p.36</t>
        </r>
      </text>
    </comment>
    <comment ref="L73" authorId="0" shapeId="0" xr:uid="{00000000-0006-0000-0B00-00004E020000}">
      <text>
        <r>
          <rPr>
            <sz val="11"/>
            <color theme="1"/>
            <rFont val="Calibri"/>
            <family val="2"/>
            <scheme val="minor"/>
          </rPr>
          <t>מקור: leumi_2026_Q1_HE.pdf p.35</t>
        </r>
      </text>
    </comment>
    <comment ref="M73" authorId="0" shapeId="0" xr:uid="{00000000-0006-0000-0B00-00004F020000}">
      <text>
        <r>
          <rPr>
            <sz val="11"/>
            <color theme="1"/>
            <rFont val="Calibri"/>
            <family val="2"/>
            <scheme val="minor"/>
          </rPr>
          <t>מקור: leumi_2026_Q2_HE.pdf p.36</t>
        </r>
      </text>
    </comment>
    <comment ref="E74" authorId="0" shapeId="0" xr:uid="{00000000-0006-0000-0B00-000050020000}">
      <text>
        <r>
          <rPr>
            <sz val="11"/>
            <color theme="1"/>
            <rFont val="Calibri"/>
            <family val="2"/>
            <scheme val="minor"/>
          </rPr>
          <t>מקור: leumi_2023_annual_HE.pdf p.41 (net of allowance, by industry)</t>
        </r>
      </text>
    </comment>
    <comment ref="F74" authorId="0" shapeId="0" xr:uid="{00000000-0006-0000-0B00-000051020000}">
      <text>
        <r>
          <rPr>
            <sz val="11"/>
            <color theme="1"/>
            <rFont val="Calibri"/>
            <family val="2"/>
            <scheme val="minor"/>
          </rPr>
          <t>מקור: leumi_2023_annual_HE.pdf p.41 (net of allowance, by industry)</t>
        </r>
      </text>
    </comment>
    <comment ref="G74" authorId="0" shapeId="0" xr:uid="{00000000-0006-0000-0B00-000052020000}">
      <text>
        <r>
          <rPr>
            <sz val="11"/>
            <color theme="1"/>
            <rFont val="Calibri"/>
            <family val="2"/>
            <scheme val="minor"/>
          </rPr>
          <t>מקור: leumi_2025_annual_HE.pdf p.38 (gross, households-housing segment)</t>
        </r>
      </text>
    </comment>
    <comment ref="H74" authorId="0" shapeId="0" xr:uid="{00000000-0006-0000-0B00-000053020000}">
      <text>
        <r>
          <rPr>
            <sz val="11"/>
            <color theme="1"/>
            <rFont val="Calibri"/>
            <family val="2"/>
            <scheme val="minor"/>
          </rPr>
          <t>מקור: leumi_2025_annual_HE.pdf p.38</t>
        </r>
      </text>
    </comment>
    <comment ref="L74" authorId="0" shapeId="0" xr:uid="{00000000-0006-0000-0B00-000054020000}">
      <text>
        <r>
          <rPr>
            <sz val="11"/>
            <color theme="1"/>
            <rFont val="Calibri"/>
            <family val="2"/>
            <scheme val="minor"/>
          </rPr>
          <t>מקור: leumi_2026_Q1_HE.pdf p.30</t>
        </r>
      </text>
    </comment>
    <comment ref="M74" authorId="0" shapeId="0" xr:uid="{00000000-0006-0000-0B00-000055020000}">
      <text>
        <r>
          <rPr>
            <sz val="11"/>
            <color theme="1"/>
            <rFont val="Calibri"/>
            <family val="2"/>
            <scheme val="minor"/>
          </rPr>
          <t>מקור: leumi_2026_Q2_HE.pdf p.30</t>
        </r>
      </text>
    </comment>
    <comment ref="E76" authorId="0" shapeId="0" xr:uid="{00000000-0006-0000-0B00-000056020000}">
      <text>
        <r>
          <rPr>
            <sz val="11"/>
            <color theme="1"/>
            <rFont val="Calibri"/>
            <family val="2"/>
            <scheme val="minor"/>
          </rPr>
          <t>מקור: leumi_2023_annual_HE.pdf p.70</t>
        </r>
      </text>
    </comment>
    <comment ref="F76" authorId="0" shapeId="0" xr:uid="{00000000-0006-0000-0B00-000057020000}">
      <text>
        <r>
          <rPr>
            <sz val="11"/>
            <color theme="1"/>
            <rFont val="Calibri"/>
            <family val="2"/>
            <scheme val="minor"/>
          </rPr>
          <t>מקור: leumi_2024_annual_HE.pdf p.67</t>
        </r>
      </text>
    </comment>
    <comment ref="G76" authorId="0" shapeId="0" xr:uid="{00000000-0006-0000-0B00-000058020000}">
      <text>
        <r>
          <rPr>
            <sz val="11"/>
            <color theme="1"/>
            <rFont val="Calibri"/>
            <family val="2"/>
            <scheme val="minor"/>
          </rPr>
          <t>מקור: leumi_2025_annual_HE.pdf p.69</t>
        </r>
      </text>
    </comment>
    <comment ref="H76" authorId="0" shapeId="0" xr:uid="{00000000-0006-0000-0B00-000059020000}">
      <text>
        <r>
          <rPr>
            <sz val="11"/>
            <color theme="1"/>
            <rFont val="Calibri"/>
            <family val="2"/>
            <scheme val="minor"/>
          </rPr>
          <t>מקור: leumi_2025_annual_HE.pdf p.68</t>
        </r>
      </text>
    </comment>
    <comment ref="I76" authorId="0" shapeId="0" xr:uid="{00000000-0006-0000-0B00-00005A020000}">
      <text>
        <r>
          <rPr>
            <sz val="11"/>
            <color theme="1"/>
            <rFont val="Calibri"/>
            <family val="2"/>
            <scheme val="minor"/>
          </rPr>
          <t>מקור: leumi_2026_Q1_HE.pdf p.53</t>
        </r>
      </text>
    </comment>
    <comment ref="J76" authorId="0" shapeId="0" xr:uid="{00000000-0006-0000-0B00-00005B020000}">
      <text>
        <r>
          <rPr>
            <sz val="11"/>
            <color theme="1"/>
            <rFont val="Calibri"/>
            <family val="2"/>
            <scheme val="minor"/>
          </rPr>
          <t>מקור: leumi_2026_Q2_HE.pdf p.56</t>
        </r>
      </text>
    </comment>
    <comment ref="L76" authorId="0" shapeId="0" xr:uid="{00000000-0006-0000-0B00-00005C020000}">
      <text>
        <r>
          <rPr>
            <sz val="11"/>
            <color theme="1"/>
            <rFont val="Calibri"/>
            <family val="2"/>
            <scheme val="minor"/>
          </rPr>
          <t>מקור: leumi_2026_Q1_HE.pdf p.52</t>
        </r>
      </text>
    </comment>
    <comment ref="M76" authorId="0" shapeId="0" xr:uid="{00000000-0006-0000-0B00-00005D020000}">
      <text>
        <r>
          <rPr>
            <sz val="11"/>
            <color theme="1"/>
            <rFont val="Calibri"/>
            <family val="2"/>
            <scheme val="minor"/>
          </rPr>
          <t>מקור: leumi_2026_Q2_HE.pdf p.55</t>
        </r>
      </text>
    </comment>
    <comment ref="E77" authorId="0" shapeId="0" xr:uid="{00000000-0006-0000-0B00-00005E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77" authorId="0" shapeId="0" xr:uid="{00000000-0006-0000-0B00-00005F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77" authorId="0" shapeId="0" xr:uid="{00000000-0006-0000-0B00-000060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77" authorId="0" shapeId="0" xr:uid="{00000000-0006-0000-0B00-000061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77" authorId="0" shapeId="0" xr:uid="{00000000-0006-0000-0B00-000062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77" authorId="0" shapeId="0" xr:uid="{00000000-0006-0000-0B00-000063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K77" authorId="0" shapeId="0" xr:uid="{00000000-0006-0000-0B00-000064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77" authorId="0" shapeId="0" xr:uid="{00000000-0006-0000-0B00-000065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77" authorId="0" shapeId="0" xr:uid="{00000000-0006-0000-0B00-000066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N77" authorId="0" shapeId="0" xr:uid="{00000000-0006-0000-0B00-000067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78" authorId="0" shapeId="0" xr:uid="{00000000-0006-0000-0B00-000068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78" authorId="0" shapeId="0" xr:uid="{00000000-0006-0000-0B00-000069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78" authorId="0" shapeId="0" xr:uid="{00000000-0006-0000-0B00-00006A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78" authorId="0" shapeId="0" xr:uid="{00000000-0006-0000-0B00-00006B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78" authorId="0" shapeId="0" xr:uid="{00000000-0006-0000-0B00-00006C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78" authorId="0" shapeId="0" xr:uid="{00000000-0006-0000-0B00-00006D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K78" authorId="0" shapeId="0" xr:uid="{00000000-0006-0000-0B00-00006E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78" authorId="0" shapeId="0" xr:uid="{00000000-0006-0000-0B00-00006F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78" authorId="0" shapeId="0" xr:uid="{00000000-0006-0000-0B00-000070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N78" authorId="0" shapeId="0" xr:uid="{00000000-0006-0000-0B00-000071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79" authorId="0" shapeId="0" xr:uid="{00000000-0006-0000-0B00-000072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79" authorId="0" shapeId="0" xr:uid="{00000000-0006-0000-0B00-000073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79" authorId="0" shapeId="0" xr:uid="{00000000-0006-0000-0B00-000074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79" authorId="0" shapeId="0" xr:uid="{00000000-0006-0000-0B00-000075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79" authorId="0" shapeId="0" xr:uid="{00000000-0006-0000-0B00-000076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79" authorId="0" shapeId="0" xr:uid="{00000000-0006-0000-0B00-000077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79" authorId="0" shapeId="0" xr:uid="{00000000-0006-0000-0B00-000078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79" authorId="0" shapeId="0" xr:uid="{00000000-0006-0000-0B00-000079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0" authorId="0" shapeId="0" xr:uid="{00000000-0006-0000-0B00-00007A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0" authorId="0" shapeId="0" xr:uid="{00000000-0006-0000-0B00-00007B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0" authorId="0" shapeId="0" xr:uid="{00000000-0006-0000-0B00-00007C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0" authorId="0" shapeId="0" xr:uid="{00000000-0006-0000-0B00-00007D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0" authorId="0" shapeId="0" xr:uid="{00000000-0006-0000-0B00-00007E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0" authorId="0" shapeId="0" xr:uid="{00000000-0006-0000-0B00-00007F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0" authorId="0" shapeId="0" xr:uid="{00000000-0006-0000-0B00-000080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0" authorId="0" shapeId="0" xr:uid="{00000000-0006-0000-0B00-000081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1" authorId="0" shapeId="0" xr:uid="{00000000-0006-0000-0B00-000082020000}">
      <text>
        <r>
          <rPr>
            <sz val="11"/>
            <color theme="1"/>
            <rFont val="Calibri"/>
            <family val="2"/>
            <scheme val="minor"/>
          </rPr>
          <t>מקור: leumi_2023_annual_HE.pdf p.49</t>
        </r>
      </text>
    </comment>
    <comment ref="F81" authorId="0" shapeId="0" xr:uid="{00000000-0006-0000-0B00-000083020000}">
      <text>
        <r>
          <rPr>
            <sz val="11"/>
            <color theme="1"/>
            <rFont val="Calibri"/>
            <family val="2"/>
            <scheme val="minor"/>
          </rPr>
          <t>מקור: leumi_2024_annual_HE.pdf p.44</t>
        </r>
      </text>
    </comment>
    <comment ref="G81" authorId="0" shapeId="0" xr:uid="{00000000-0006-0000-0B00-000084020000}">
      <text>
        <r>
          <rPr>
            <sz val="11"/>
            <color theme="1"/>
            <rFont val="Calibri"/>
            <family val="2"/>
            <scheme val="minor"/>
          </rPr>
          <t>מקור: leumi_2025_annual_HE.pdf p.46</t>
        </r>
      </text>
    </comment>
    <comment ref="H81" authorId="0" shapeId="0" xr:uid="{00000000-0006-0000-0B00-000085020000}">
      <text>
        <r>
          <rPr>
            <sz val="11"/>
            <color theme="1"/>
            <rFont val="Calibri"/>
            <family val="2"/>
            <scheme val="minor"/>
          </rPr>
          <t>מקור: leumi_2025_annual_HE.pdf p.46</t>
        </r>
      </text>
    </comment>
    <comment ref="I81" authorId="0" shapeId="0" xr:uid="{00000000-0006-0000-0B00-000086020000}">
      <text>
        <r>
          <rPr>
            <sz val="11"/>
            <color theme="1"/>
            <rFont val="Calibri"/>
            <family val="2"/>
            <scheme val="minor"/>
          </rPr>
          <t>מקור: leumi_2026_Q1_HE.pdf p.35</t>
        </r>
      </text>
    </comment>
    <comment ref="J81" authorId="0" shapeId="0" xr:uid="{00000000-0006-0000-0B00-000087020000}">
      <text>
        <r>
          <rPr>
            <sz val="11"/>
            <color theme="1"/>
            <rFont val="Calibri"/>
            <family val="2"/>
            <scheme val="minor"/>
          </rPr>
          <t>מקור: leumi_2026_Q2_HE.pdf p.36</t>
        </r>
      </text>
    </comment>
    <comment ref="L81" authorId="0" shapeId="0" xr:uid="{00000000-0006-0000-0B00-000088020000}">
      <text>
        <r>
          <rPr>
            <sz val="11"/>
            <color theme="1"/>
            <rFont val="Calibri"/>
            <family val="2"/>
            <scheme val="minor"/>
          </rPr>
          <t>מקור: leumi_2026_Q1_HE.pdf p.35</t>
        </r>
      </text>
    </comment>
    <comment ref="M81" authorId="0" shapeId="0" xr:uid="{00000000-0006-0000-0B00-000089020000}">
      <text>
        <r>
          <rPr>
            <sz val="11"/>
            <color theme="1"/>
            <rFont val="Calibri"/>
            <family val="2"/>
            <scheme val="minor"/>
          </rPr>
          <t>מקור: leumi_2026_Q2_HE.pdf p.36</t>
        </r>
      </text>
    </comment>
    <comment ref="E82" authorId="0" shapeId="0" xr:uid="{00000000-0006-0000-0B00-00008A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2" authorId="0" shapeId="0" xr:uid="{00000000-0006-0000-0B00-00008B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2" authorId="0" shapeId="0" xr:uid="{00000000-0006-0000-0B00-00008C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2" authorId="0" shapeId="0" xr:uid="{00000000-0006-0000-0B00-00008D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2" authorId="0" shapeId="0" xr:uid="{00000000-0006-0000-0B00-00008E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2" authorId="0" shapeId="0" xr:uid="{00000000-0006-0000-0B00-00008F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2" authorId="0" shapeId="0" xr:uid="{00000000-0006-0000-0B00-000090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2" authorId="0" shapeId="0" xr:uid="{00000000-0006-0000-0B00-000091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3" authorId="0" shapeId="0" xr:uid="{00000000-0006-0000-0B00-000092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3" authorId="0" shapeId="0" xr:uid="{00000000-0006-0000-0B00-000093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3" authorId="0" shapeId="0" xr:uid="{00000000-0006-0000-0B00-000094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3" authorId="0" shapeId="0" xr:uid="{00000000-0006-0000-0B00-000095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3" authorId="0" shapeId="0" xr:uid="{00000000-0006-0000-0B00-000096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3" authorId="0" shapeId="0" xr:uid="{00000000-0006-0000-0B00-000097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3" authorId="0" shapeId="0" xr:uid="{00000000-0006-0000-0B00-000098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3" authorId="0" shapeId="0" xr:uid="{00000000-0006-0000-0B00-000099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4" authorId="0" shapeId="0" xr:uid="{00000000-0006-0000-0B00-00009A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4" authorId="0" shapeId="0" xr:uid="{00000000-0006-0000-0B00-00009B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4" authorId="0" shapeId="0" xr:uid="{00000000-0006-0000-0B00-00009C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4" authorId="0" shapeId="0" xr:uid="{00000000-0006-0000-0B00-00009D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4" authorId="0" shapeId="0" xr:uid="{00000000-0006-0000-0B00-00009E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4" authorId="0" shapeId="0" xr:uid="{00000000-0006-0000-0B00-00009F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4" authorId="0" shapeId="0" xr:uid="{00000000-0006-0000-0B00-0000A0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4" authorId="0" shapeId="0" xr:uid="{00000000-0006-0000-0B00-0000A1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5" authorId="0" shapeId="0" xr:uid="{00000000-0006-0000-0B00-0000A2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5" authorId="0" shapeId="0" xr:uid="{00000000-0006-0000-0B00-0000A3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5" authorId="0" shapeId="0" xr:uid="{00000000-0006-0000-0B00-0000A4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5" authorId="0" shapeId="0" xr:uid="{00000000-0006-0000-0B00-0000A5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5" authorId="0" shapeId="0" xr:uid="{00000000-0006-0000-0B00-0000A6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5" authorId="0" shapeId="0" xr:uid="{00000000-0006-0000-0B00-0000A7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K85" authorId="0" shapeId="0" xr:uid="{00000000-0006-0000-0B00-0000A8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5" authorId="0" shapeId="0" xr:uid="{00000000-0006-0000-0B00-0000A9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5" authorId="0" shapeId="0" xr:uid="{00000000-0006-0000-0B00-0000AA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N85" authorId="0" shapeId="0" xr:uid="{00000000-0006-0000-0B00-0000AB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6" authorId="0" shapeId="0" xr:uid="{00000000-0006-0000-0B00-0000AC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6" authorId="0" shapeId="0" xr:uid="{00000000-0006-0000-0B00-0000AD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6" authorId="0" shapeId="0" xr:uid="{00000000-0006-0000-0B00-0000AE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6" authorId="0" shapeId="0" xr:uid="{00000000-0006-0000-0B00-0000AF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6" authorId="0" shapeId="0" xr:uid="{00000000-0006-0000-0B00-0000B0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6" authorId="0" shapeId="0" xr:uid="{00000000-0006-0000-0B00-0000B1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K86" authorId="0" shapeId="0" xr:uid="{00000000-0006-0000-0B00-0000B2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6" authorId="0" shapeId="0" xr:uid="{00000000-0006-0000-0B00-0000B3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6" authorId="0" shapeId="0" xr:uid="{00000000-0006-0000-0B00-0000B4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N86" authorId="0" shapeId="0" xr:uid="{00000000-0006-0000-0B00-0000B5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7" authorId="0" shapeId="0" xr:uid="{00000000-0006-0000-0B00-0000B6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7" authorId="0" shapeId="0" xr:uid="{00000000-0006-0000-0B00-0000B7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7" authorId="0" shapeId="0" xr:uid="{00000000-0006-0000-0B00-0000B8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7" authorId="0" shapeId="0" xr:uid="{00000000-0006-0000-0B00-0000B9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7" authorId="0" shapeId="0" xr:uid="{00000000-0006-0000-0B00-0000BA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7" authorId="0" shapeId="0" xr:uid="{00000000-0006-0000-0B00-0000BB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7" authorId="0" shapeId="0" xr:uid="{00000000-0006-0000-0B00-0000BC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7" authorId="0" shapeId="0" xr:uid="{00000000-0006-0000-0B00-0000BD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E88" authorId="0" shapeId="0" xr:uid="{00000000-0006-0000-0B00-0000BE020000}">
      <text>
        <r>
          <rPr>
            <sz val="11"/>
            <color theme="1"/>
            <rFont val="Calibri"/>
            <family val="2"/>
            <scheme val="minor"/>
          </rPr>
          <t>מקור: leumi_2023_annual_HE.pdf p.70</t>
        </r>
      </text>
    </comment>
    <comment ref="F88" authorId="0" shapeId="0" xr:uid="{00000000-0006-0000-0B00-0000BF020000}">
      <text>
        <r>
          <rPr>
            <sz val="11"/>
            <color theme="1"/>
            <rFont val="Calibri"/>
            <family val="2"/>
            <scheme val="minor"/>
          </rPr>
          <t>מקור: leumi_2024_annual_HE.pdf p.67</t>
        </r>
      </text>
    </comment>
    <comment ref="G88" authorId="0" shapeId="0" xr:uid="{00000000-0006-0000-0B00-0000C0020000}">
      <text>
        <r>
          <rPr>
            <sz val="11"/>
            <color theme="1"/>
            <rFont val="Calibri"/>
            <family val="2"/>
            <scheme val="minor"/>
          </rPr>
          <t>מקור: leumi_2025_annual_HE.pdf p.69</t>
        </r>
      </text>
    </comment>
    <comment ref="H88" authorId="0" shapeId="0" xr:uid="{00000000-0006-0000-0B00-0000C1020000}">
      <text>
        <r>
          <rPr>
            <sz val="11"/>
            <color theme="1"/>
            <rFont val="Calibri"/>
            <family val="2"/>
            <scheme val="minor"/>
          </rPr>
          <t>מקור: leumi_2025_annual_HE.pdf p.68</t>
        </r>
      </text>
    </comment>
    <comment ref="I88" authorId="0" shapeId="0" xr:uid="{00000000-0006-0000-0B00-0000C2020000}">
      <text>
        <r>
          <rPr>
            <sz val="11"/>
            <color theme="1"/>
            <rFont val="Calibri"/>
            <family val="2"/>
            <scheme val="minor"/>
          </rPr>
          <t>מקור: leumi_2026_Q1_HE.pdf p.53</t>
        </r>
      </text>
    </comment>
    <comment ref="J88" authorId="0" shapeId="0" xr:uid="{00000000-0006-0000-0B00-0000C3020000}">
      <text>
        <r>
          <rPr>
            <sz val="11"/>
            <color theme="1"/>
            <rFont val="Calibri"/>
            <family val="2"/>
            <scheme val="minor"/>
          </rPr>
          <t>מקור: leumi_2026_Q2_HE.pdf p.56</t>
        </r>
      </text>
    </comment>
    <comment ref="L88" authorId="0" shapeId="0" xr:uid="{00000000-0006-0000-0B00-0000C4020000}">
      <text>
        <r>
          <rPr>
            <sz val="11"/>
            <color theme="1"/>
            <rFont val="Calibri"/>
            <family val="2"/>
            <scheme val="minor"/>
          </rPr>
          <t>מקור: leumi_2026_Q1_HE.pdf p.52</t>
        </r>
      </text>
    </comment>
    <comment ref="M88" authorId="0" shapeId="0" xr:uid="{00000000-0006-0000-0B00-0000C5020000}">
      <text>
        <r>
          <rPr>
            <sz val="11"/>
            <color theme="1"/>
            <rFont val="Calibri"/>
            <family val="2"/>
            <scheme val="minor"/>
          </rPr>
          <t>מקור: leumi_2026_Q2_HE.pdf p.55</t>
        </r>
      </text>
    </comment>
    <comment ref="E89" authorId="0" shapeId="0" xr:uid="{00000000-0006-0000-0B00-0000C6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F89" authorId="0" shapeId="0" xr:uid="{00000000-0006-0000-0B00-0000C7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G89" authorId="0" shapeId="0" xr:uid="{00000000-0006-0000-0B00-0000C8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H89" authorId="0" shapeId="0" xr:uid="{00000000-0006-0000-0B00-0000C9020000}">
      <text>
        <r>
          <rPr>
            <sz val="11"/>
            <color theme="1"/>
            <rFont val="Calibri"/>
            <family val="2"/>
            <scheme val="minor"/>
          </rPr>
          <t>מקור: leumi_2025_annual_HE.pdf p.11</t>
        </r>
      </text>
    </comment>
    <comment ref="I89" authorId="0" shapeId="0" xr:uid="{00000000-0006-0000-0B00-0000CA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J89" authorId="0" shapeId="0" xr:uid="{00000000-0006-0000-0B00-0000CB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K89" authorId="0" shapeId="0" xr:uid="{00000000-0006-0000-0B00-0000CC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89" authorId="0" shapeId="0" xr:uid="{00000000-0006-0000-0B00-0000CD020000}">
      <text>
        <r>
          <rPr>
            <sz val="11"/>
            <color theme="1"/>
            <rFont val="Calibri"/>
            <family val="2"/>
            <scheme val="minor"/>
          </rPr>
          <t>מקור: leumi_2026_Q1_HE.pdf p.5-6</t>
        </r>
      </text>
    </comment>
    <comment ref="M89" authorId="0" shapeId="0" xr:uid="{00000000-0006-0000-0B00-0000CE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N89" authorId="0" shapeId="0" xr:uid="{00000000-0006-0000-0B00-0000CF020000}">
      <text>
        <r>
          <rPr>
            <sz val="11"/>
            <color theme="1"/>
            <rFont val="Calibri"/>
            <family val="2"/>
            <scheme val="minor"/>
          </rPr>
          <t>מקור: leumi_2026_Q2_HE.pdf p.5-6</t>
        </r>
      </text>
    </comment>
    <comment ref="L90" authorId="0" shapeId="0" xr:uid="{00000000-0006-0000-0B00-0000D0020000}">
      <text>
        <r>
          <rPr>
            <sz val="11"/>
            <color theme="1"/>
            <rFont val="Calibri"/>
            <family val="2"/>
            <scheme val="minor"/>
          </rPr>
          <t>מקור: leumi_2026_Q1_HE.pdf p.37 (total distribution 55%: 41.25% cash + buyback 322m)</t>
        </r>
      </text>
    </comment>
    <comment ref="M90" authorId="0" shapeId="0" xr:uid="{00000000-0006-0000-0B00-0000D1020000}">
      <text>
        <r>
          <rPr>
            <sz val="11"/>
            <color theme="1"/>
            <rFont val="Calibri"/>
            <family val="2"/>
            <scheme val="minor"/>
          </rPr>
          <t>מקור: leumi_2026_Q2_HE.pdf p.18,37 (total 50%: 40% cash + buyback 283m)</t>
        </r>
      </text>
    </comment>
    <comment ref="E91" authorId="0" shapeId="0" xr:uid="{00000000-0006-0000-0B00-0000D2020000}">
      <text>
        <r>
          <rPr>
            <sz val="11"/>
            <color theme="1"/>
            <rFont val="Calibri"/>
            <family val="2"/>
            <scheme val="minor"/>
          </rPr>
          <t>מקור: leumi_2025_annual_HE.pdf p.13</t>
        </r>
      </text>
    </comment>
    <comment ref="F91" authorId="0" shapeId="0" xr:uid="{00000000-0006-0000-0B00-0000D3020000}">
      <text>
        <r>
          <rPr>
            <sz val="11"/>
            <color theme="1"/>
            <rFont val="Calibri"/>
            <family val="2"/>
            <scheme val="minor"/>
          </rPr>
          <t>מקור: leumi_2025_annual_HE.pdf p.13</t>
        </r>
      </text>
    </comment>
    <comment ref="G91" authorId="0" shapeId="0" xr:uid="{00000000-0006-0000-0B00-0000D4020000}">
      <text>
        <r>
          <rPr>
            <sz val="11"/>
            <color theme="1"/>
            <rFont val="Calibri"/>
            <family val="2"/>
            <scheme val="minor"/>
          </rPr>
          <t>מקור: leumi_2025_annual_HE.pdf p.13</t>
        </r>
      </text>
    </comment>
    <comment ref="H91" authorId="0" shapeId="0" xr:uid="{00000000-0006-0000-0B00-0000D5020000}">
      <text>
        <r>
          <rPr>
            <sz val="11"/>
            <color theme="1"/>
            <rFont val="Calibri"/>
            <family val="2"/>
            <scheme val="minor"/>
          </rPr>
          <t>מקור: leumi_2025_annual_HE.pdf p.13</t>
        </r>
      </text>
    </comment>
    <comment ref="F92" authorId="0" shapeId="0" xr:uid="{00000000-0006-0000-0B00-0000D6020000}">
      <text>
        <r>
          <rPr>
            <sz val="11"/>
            <color theme="1"/>
            <rFont val="Calibri"/>
            <family val="2"/>
            <scheme val="minor"/>
          </rPr>
          <t>מקור: leumi_2023_annual_HE.pdf p.355</t>
        </r>
      </text>
    </comment>
    <comment ref="G92" authorId="0" shapeId="0" xr:uid="{00000000-0006-0000-0B00-0000D7020000}">
      <text>
        <r>
          <rPr>
            <sz val="11"/>
            <color theme="1"/>
            <rFont val="Calibri"/>
            <family val="2"/>
            <scheme val="minor"/>
          </rPr>
          <t>מקור: leumi_2024_annual_HE.pdf p.351</t>
        </r>
      </text>
    </comment>
    <comment ref="H92" authorId="0" shapeId="0" xr:uid="{00000000-0006-0000-0B00-0000D8020000}">
      <text>
        <r>
          <rPr>
            <sz val="11"/>
            <color theme="1"/>
            <rFont val="Calibri"/>
            <family val="2"/>
            <scheme val="minor"/>
          </rPr>
          <t>מקור: leumi_2025_annual_HE.pdf p.367</t>
        </r>
      </text>
    </comment>
    <comment ref="E95" authorId="0" shapeId="0" xr:uid="{00000000-0006-0000-0B00-0000D9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95" authorId="0" shapeId="0" xr:uid="{00000000-0006-0000-0B00-0000DA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95" authorId="0" shapeId="0" xr:uid="{00000000-0006-0000-0B00-0000DB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95" authorId="0" shapeId="0" xr:uid="{00000000-0006-0000-0B00-0000DC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95" authorId="0" shapeId="0" xr:uid="{00000000-0006-0000-0B00-0000DD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95" authorId="0" shapeId="0" xr:uid="{00000000-0006-0000-0B00-0000DE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95" authorId="0" shapeId="0" xr:uid="{00000000-0006-0000-0B00-0000DF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95" authorId="0" shapeId="0" xr:uid="{00000000-0006-0000-0B00-0000E0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95" authorId="0" shapeId="0" xr:uid="{00000000-0006-0000-0B00-0000E1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95" authorId="0" shapeId="0" xr:uid="{00000000-0006-0000-0B00-0000E2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96" authorId="0" shapeId="0" xr:uid="{00000000-0006-0000-0B00-0000E3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96" authorId="0" shapeId="0" xr:uid="{00000000-0006-0000-0B00-0000E4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96" authorId="0" shapeId="0" xr:uid="{00000000-0006-0000-0B00-0000E5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96" authorId="0" shapeId="0" xr:uid="{00000000-0006-0000-0B00-0000E6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96" authorId="0" shapeId="0" xr:uid="{00000000-0006-0000-0B00-0000E7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96" authorId="0" shapeId="0" xr:uid="{00000000-0006-0000-0B00-0000E8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96" authorId="0" shapeId="0" xr:uid="{00000000-0006-0000-0B00-0000E9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96" authorId="0" shapeId="0" xr:uid="{00000000-0006-0000-0B00-0000EA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96" authorId="0" shapeId="0" xr:uid="{00000000-0006-0000-0B00-0000EB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96" authorId="0" shapeId="0" xr:uid="{00000000-0006-0000-0B00-0000EC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97" authorId="0" shapeId="0" xr:uid="{00000000-0006-0000-0B00-0000ED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97" authorId="0" shapeId="0" xr:uid="{00000000-0006-0000-0B00-0000EE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97" authorId="0" shapeId="0" xr:uid="{00000000-0006-0000-0B00-0000EF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97" authorId="0" shapeId="0" xr:uid="{00000000-0006-0000-0B00-0000F0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97" authorId="0" shapeId="0" xr:uid="{00000000-0006-0000-0B00-0000F1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97" authorId="0" shapeId="0" xr:uid="{00000000-0006-0000-0B00-0000F2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97" authorId="0" shapeId="0" xr:uid="{00000000-0006-0000-0B00-0000F3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97" authorId="0" shapeId="0" xr:uid="{00000000-0006-0000-0B00-0000F4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97" authorId="0" shapeId="0" xr:uid="{00000000-0006-0000-0B00-0000F5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97" authorId="0" shapeId="0" xr:uid="{00000000-0006-0000-0B00-0000F6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98" authorId="0" shapeId="0" xr:uid="{00000000-0006-0000-0B00-0000F7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98" authorId="0" shapeId="0" xr:uid="{00000000-0006-0000-0B00-0000F8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98" authorId="0" shapeId="0" xr:uid="{00000000-0006-0000-0B00-0000F9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98" authorId="0" shapeId="0" xr:uid="{00000000-0006-0000-0B00-0000FA02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98" authorId="0" shapeId="0" xr:uid="{00000000-0006-0000-0B00-0000FB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98" authorId="0" shapeId="0" xr:uid="{00000000-0006-0000-0B00-0000FC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98" authorId="0" shapeId="0" xr:uid="{00000000-0006-0000-0B00-0000FD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98" authorId="0" shapeId="0" xr:uid="{00000000-0006-0000-0B00-0000FE02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98" authorId="0" shapeId="0" xr:uid="{00000000-0006-0000-0B00-0000FF02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98" authorId="0" shapeId="0" xr:uid="{00000000-0006-0000-0B00-00000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99" authorId="0" shapeId="0" xr:uid="{00000000-0006-0000-0B00-000001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(mizrahi-tefahot_2025_annual_HE.pdf p.317); FY matches reported 'סך ההכנסות' mizrahi-tefahot_2025_annual_HE.pdf p.14</t>
        </r>
      </text>
    </comment>
    <comment ref="F99" authorId="0" shapeId="0" xr:uid="{00000000-0006-0000-0B00-000002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(mizrahi-tefahot_2025_annual_HE.pdf p.317); FY matches reported 'סך ההכנסות' mizrahi-tefahot_2025_annual_HE.pdf p.14</t>
        </r>
      </text>
    </comment>
    <comment ref="G99" authorId="0" shapeId="0" xr:uid="{00000000-0006-0000-0B00-000003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(mizrahi-tefahot_2025_annual_HE.pdf p.317); FY matches reported 'סך ההכנסות' mizrahi-tefahot_2025_annual_HE.pdf p.14</t>
        </r>
      </text>
    </comment>
    <comment ref="H99" authorId="0" shapeId="0" xr:uid="{00000000-0006-0000-0B00-000004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(mizrahi-tefahot_2025_annual_HE.pdf p.317); FY matches reported 'סך ההכנסות' mizrahi-tefahot_2025_annual_HE.pdf p.14</t>
        </r>
      </text>
    </comment>
    <comment ref="I99" authorId="0" shapeId="0" xr:uid="{00000000-0006-0000-0B00-000005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(mizrahi-tefahot_2026_Q1_HE.pdf p.86); FY matches reported 'סך ההכנסות' mizrahi-tefahot_2025_annual_HE.pdf p.14</t>
        </r>
      </text>
    </comment>
    <comment ref="J99" authorId="0" shapeId="0" xr:uid="{00000000-0006-0000-0B00-000006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(mizrahi-tefahot_2026_Q2_HE.pdf p.90); FY matches reported 'סך ההכנסות' mizrahi-tefahot_2025_annual_HE.pdf p.14</t>
        </r>
      </text>
    </comment>
    <comment ref="K99" authorId="0" shapeId="0" xr:uid="{00000000-0006-0000-0B00-000007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(mizrahi-tefahot_2026_Q2_HE.pdf p.90); FY matches reported 'סך ההכנסות' mizrahi-tefahot_2025_annual_HE.pdf p.14</t>
        </r>
      </text>
    </comment>
    <comment ref="L99" authorId="0" shapeId="0" xr:uid="{00000000-0006-0000-0B00-000008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(mizrahi-tefahot_2026_Q1_HE.pdf p.86); FY matches reported 'סך ההכנסות' mizrahi-tefahot_2025_annual_HE.pdf p.14</t>
        </r>
      </text>
    </comment>
    <comment ref="M99" authorId="0" shapeId="0" xr:uid="{00000000-0006-0000-0B00-000009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(mizrahi-tefahot_2026_Q2_HE.pdf p.90); FY matches reported 'סך ההכנסות' mizrahi-tefahot_2025_annual_HE.pdf p.14</t>
        </r>
      </text>
    </comment>
    <comment ref="N99" authorId="0" shapeId="0" xr:uid="{00000000-0006-0000-0B00-00000A030000}">
      <text>
        <r>
          <rPr>
            <sz val="11"/>
            <color theme="1"/>
            <rFont val="Calibri"/>
            <family val="2"/>
            <scheme val="minor"/>
          </rPr>
          <t>מקור: computed NII+non-interest (mizrahi-tefahot_2026_Q2_HE.pdf p.90); FY matches reported 'סך ההכנסות' mizrahi-tefahot_2025_annual_HE.pdf p.14</t>
        </r>
      </text>
    </comment>
    <comment ref="E100" authorId="0" shapeId="0" xr:uid="{00000000-0006-0000-0B00-00000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100" authorId="0" shapeId="0" xr:uid="{00000000-0006-0000-0B00-00000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100" authorId="0" shapeId="0" xr:uid="{00000000-0006-0000-0B00-00000D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100" authorId="0" shapeId="0" xr:uid="{00000000-0006-0000-0B00-00000E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100" authorId="0" shapeId="0" xr:uid="{00000000-0006-0000-0B00-00000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100" authorId="0" shapeId="0" xr:uid="{00000000-0006-0000-0B00-00001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100" authorId="0" shapeId="0" xr:uid="{00000000-0006-0000-0B00-000011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100" authorId="0" shapeId="0" xr:uid="{00000000-0006-0000-0B00-000012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100" authorId="0" shapeId="0" xr:uid="{00000000-0006-0000-0B00-000013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100" authorId="0" shapeId="0" xr:uid="{00000000-0006-0000-0B00-000014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101" authorId="0" shapeId="0" xr:uid="{00000000-0006-0000-0B00-000015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101" authorId="0" shapeId="0" xr:uid="{00000000-0006-0000-0B00-000016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101" authorId="0" shapeId="0" xr:uid="{00000000-0006-0000-0B00-000017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101" authorId="0" shapeId="0" xr:uid="{00000000-0006-0000-0B00-000018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101" authorId="0" shapeId="0" xr:uid="{00000000-0006-0000-0B00-000019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101" authorId="0" shapeId="0" xr:uid="{00000000-0006-0000-0B00-00001A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101" authorId="0" shapeId="0" xr:uid="{00000000-0006-0000-0B00-00001B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101" authorId="0" shapeId="0" xr:uid="{00000000-0006-0000-0B00-00001C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101" authorId="0" shapeId="0" xr:uid="{00000000-0006-0000-0B00-00001D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101" authorId="0" shapeId="0" xr:uid="{00000000-0006-0000-0B00-00001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102" authorId="0" shapeId="0" xr:uid="{00000000-0006-0000-0B00-00001F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102" authorId="0" shapeId="0" xr:uid="{00000000-0006-0000-0B00-000020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102" authorId="0" shapeId="0" xr:uid="{00000000-0006-0000-0B00-00002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102" authorId="0" shapeId="0" xr:uid="{00000000-0006-0000-0B00-00002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102" authorId="0" shapeId="0" xr:uid="{00000000-0006-0000-0B00-000023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102" authorId="0" shapeId="0" xr:uid="{00000000-0006-0000-0B00-000024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102" authorId="0" shapeId="0" xr:uid="{00000000-0006-0000-0B00-000025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102" authorId="0" shapeId="0" xr:uid="{00000000-0006-0000-0B00-000026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102" authorId="0" shapeId="0" xr:uid="{00000000-0006-0000-0B00-000027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102" authorId="0" shapeId="0" xr:uid="{00000000-0006-0000-0B00-00002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103" authorId="0" shapeId="0" xr:uid="{00000000-0006-0000-0B00-00002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103" authorId="0" shapeId="0" xr:uid="{00000000-0006-0000-0B00-00002A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103" authorId="0" shapeId="0" xr:uid="{00000000-0006-0000-0B00-00002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103" authorId="0" shapeId="0" xr:uid="{00000000-0006-0000-0B00-00002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103" authorId="0" shapeId="0" xr:uid="{00000000-0006-0000-0B00-00002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103" authorId="0" shapeId="0" xr:uid="{00000000-0006-0000-0B00-00002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103" authorId="0" shapeId="0" xr:uid="{00000000-0006-0000-0B00-00002F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103" authorId="0" shapeId="0" xr:uid="{00000000-0006-0000-0B00-000030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103" authorId="0" shapeId="0" xr:uid="{00000000-0006-0000-0B00-000031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103" authorId="0" shapeId="0" xr:uid="{00000000-0006-0000-0B00-000032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104" authorId="0" shapeId="0" xr:uid="{00000000-0006-0000-0B00-00003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104" authorId="0" shapeId="0" xr:uid="{00000000-0006-0000-0B00-00003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104" authorId="0" shapeId="0" xr:uid="{00000000-0006-0000-0B00-000035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104" authorId="0" shapeId="0" xr:uid="{00000000-0006-0000-0B00-000036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104" authorId="0" shapeId="0" xr:uid="{00000000-0006-0000-0B00-00003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J104" authorId="0" shapeId="0" xr:uid="{00000000-0006-0000-0B00-00003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K104" authorId="0" shapeId="0" xr:uid="{00000000-0006-0000-0B00-000039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L104" authorId="0" shapeId="0" xr:uid="{00000000-0006-0000-0B00-00003A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p.86</t>
        </r>
      </text>
    </comment>
    <comment ref="M104" authorId="0" shapeId="0" xr:uid="{00000000-0006-0000-0B00-00003B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N104" authorId="0" shapeId="0" xr:uid="{00000000-0006-0000-0B00-00003C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p.90</t>
        </r>
      </text>
    </comment>
    <comment ref="E105" authorId="0" shapeId="0" xr:uid="{00000000-0006-0000-0B00-00003D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F105" authorId="0" shapeId="0" xr:uid="{00000000-0006-0000-0B00-00003E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G105" authorId="0" shapeId="0" xr:uid="{00000000-0006-0000-0B00-00003F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H105" authorId="0" shapeId="0" xr:uid="{00000000-0006-0000-0B00-000040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p.317</t>
        </r>
      </text>
    </comment>
    <comment ref="I105" authorId="0" shapeId="0" xr:uid="{00000000-0006-0000-0B00-000041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p.87</t>
        </r>
      </text>
    </comment>
    <comment ref="J105" authorId="0" shapeId="0" xr:uid="{00000000-0006-0000-0B00-000042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p.91</t>
        </r>
      </text>
    </comment>
    <comment ref="K105" authorId="0" shapeId="0" xr:uid="{00000000-0006-0000-0B00-000043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p.91</t>
        </r>
      </text>
    </comment>
    <comment ref="L105" authorId="0" shapeId="0" xr:uid="{00000000-0006-0000-0B00-000044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p.87</t>
        </r>
      </text>
    </comment>
    <comment ref="M105" authorId="0" shapeId="0" xr:uid="{00000000-0006-0000-0B00-000045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p.91</t>
        </r>
      </text>
    </comment>
    <comment ref="N105" authorId="0" shapeId="0" xr:uid="{00000000-0006-0000-0B00-00004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p.91</t>
        </r>
      </text>
    </comment>
    <comment ref="E106" authorId="0" shapeId="0" xr:uid="{00000000-0006-0000-0B00-000047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p.55</t>
        </r>
      </text>
    </comment>
    <comment ref="F106" authorId="0" shapeId="0" xr:uid="{00000000-0006-0000-0B00-000048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p.53</t>
        </r>
      </text>
    </comment>
    <comment ref="G106" authorId="0" shapeId="0" xr:uid="{00000000-0006-0000-0B00-00004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p.53</t>
        </r>
      </text>
    </comment>
    <comment ref="H106" authorId="0" shapeId="0" xr:uid="{00000000-0006-0000-0B00-00004A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p.43 (in respect of 2025 earnings)</t>
        </r>
      </text>
    </comment>
    <comment ref="I106" authorId="0" shapeId="0" xr:uid="{00000000-0006-0000-0B00-00004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p.53</t>
        </r>
      </text>
    </comment>
    <comment ref="J106" authorId="0" shapeId="0" xr:uid="{00000000-0006-0000-0B00-00004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p.53</t>
        </r>
      </text>
    </comment>
    <comment ref="K106" authorId="0" shapeId="0" xr:uid="{00000000-0006-0000-0B00-00004D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p.53 (sum)</t>
        </r>
      </text>
    </comment>
    <comment ref="L106" authorId="0" shapeId="0" xr:uid="{00000000-0006-0000-0B00-00004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p.43</t>
        </r>
      </text>
    </comment>
    <comment ref="M106" authorId="0" shapeId="0" xr:uid="{00000000-0006-0000-0B00-00004F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p.44 (declared 16.8.2026)</t>
        </r>
      </text>
    </comment>
    <comment ref="N106" authorId="0" shapeId="0" xr:uid="{00000000-0006-0000-0B00-00005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p.43-44 (sum)</t>
        </r>
      </text>
    </comment>
    <comment ref="E108" authorId="0" shapeId="0" xr:uid="{00000000-0006-0000-0B00-00005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08" authorId="0" shapeId="0" xr:uid="{00000000-0006-0000-0B00-00005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08" authorId="0" shapeId="0" xr:uid="{00000000-0006-0000-0B00-00005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08" authorId="0" shapeId="0" xr:uid="{00000000-0006-0000-0B00-00005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08" authorId="0" shapeId="0" xr:uid="{00000000-0006-0000-0B00-00005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08" authorId="0" shapeId="0" xr:uid="{00000000-0006-0000-0B00-00005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08" authorId="0" shapeId="0" xr:uid="{00000000-0006-0000-0B00-00005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08" authorId="0" shapeId="0" xr:uid="{00000000-0006-0000-0B00-00005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09" authorId="0" shapeId="0" xr:uid="{00000000-0006-0000-0B00-00005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09" authorId="0" shapeId="0" xr:uid="{00000000-0006-0000-0B00-00005A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09" authorId="0" shapeId="0" xr:uid="{00000000-0006-0000-0B00-00005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09" authorId="0" shapeId="0" xr:uid="{00000000-0006-0000-0B00-00005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09" authorId="0" shapeId="0" xr:uid="{00000000-0006-0000-0B00-00005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09" authorId="0" shapeId="0" xr:uid="{00000000-0006-0000-0B00-00005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09" authorId="0" shapeId="0" xr:uid="{00000000-0006-0000-0B00-00005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09" authorId="0" shapeId="0" xr:uid="{00000000-0006-0000-0B00-00006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0" authorId="0" shapeId="0" xr:uid="{00000000-0006-0000-0B00-00006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0" authorId="0" shapeId="0" xr:uid="{00000000-0006-0000-0B00-00006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0" authorId="0" shapeId="0" xr:uid="{00000000-0006-0000-0B00-00006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0" authorId="0" shapeId="0" xr:uid="{00000000-0006-0000-0B00-00006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0" authorId="0" shapeId="0" xr:uid="{00000000-0006-0000-0B00-00006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0" authorId="0" shapeId="0" xr:uid="{00000000-0006-0000-0B00-00006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0" authorId="0" shapeId="0" xr:uid="{00000000-0006-0000-0B00-00006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0" authorId="0" shapeId="0" xr:uid="{00000000-0006-0000-0B00-00006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1" authorId="0" shapeId="0" xr:uid="{00000000-0006-0000-0B00-00006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1" authorId="0" shapeId="0" xr:uid="{00000000-0006-0000-0B00-00006A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1" authorId="0" shapeId="0" xr:uid="{00000000-0006-0000-0B00-00006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1" authorId="0" shapeId="0" xr:uid="{00000000-0006-0000-0B00-00006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1" authorId="0" shapeId="0" xr:uid="{00000000-0006-0000-0B00-00006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1" authorId="0" shapeId="0" xr:uid="{00000000-0006-0000-0B00-00006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1" authorId="0" shapeId="0" xr:uid="{00000000-0006-0000-0B00-00006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1" authorId="0" shapeId="0" xr:uid="{00000000-0006-0000-0B00-00007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2" authorId="0" shapeId="0" xr:uid="{00000000-0006-0000-0B00-00007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2" authorId="0" shapeId="0" xr:uid="{00000000-0006-0000-0B00-00007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2" authorId="0" shapeId="0" xr:uid="{00000000-0006-0000-0B00-00007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2" authorId="0" shapeId="0" xr:uid="{00000000-0006-0000-0B00-00007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2" authorId="0" shapeId="0" xr:uid="{00000000-0006-0000-0B00-00007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2" authorId="0" shapeId="0" xr:uid="{00000000-0006-0000-0B00-00007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2" authorId="0" shapeId="0" xr:uid="{00000000-0006-0000-0B00-00007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2" authorId="0" shapeId="0" xr:uid="{00000000-0006-0000-0B00-00007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3" authorId="0" shapeId="0" xr:uid="{00000000-0006-0000-0B00-00007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3" authorId="0" shapeId="0" xr:uid="{00000000-0006-0000-0B00-00007A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3" authorId="0" shapeId="0" xr:uid="{00000000-0006-0000-0B00-00007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3" authorId="0" shapeId="0" xr:uid="{00000000-0006-0000-0B00-00007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3" authorId="0" shapeId="0" xr:uid="{00000000-0006-0000-0B00-00007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3" authorId="0" shapeId="0" xr:uid="{00000000-0006-0000-0B00-00007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3" authorId="0" shapeId="0" xr:uid="{00000000-0006-0000-0B00-00007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3" authorId="0" shapeId="0" xr:uid="{00000000-0006-0000-0B00-00008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4" authorId="0" shapeId="0" xr:uid="{00000000-0006-0000-0B00-00008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4" authorId="0" shapeId="0" xr:uid="{00000000-0006-0000-0B00-00008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4" authorId="0" shapeId="0" xr:uid="{00000000-0006-0000-0B00-00008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4" authorId="0" shapeId="0" xr:uid="{00000000-0006-0000-0B00-00008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4" authorId="0" shapeId="0" xr:uid="{00000000-0006-0000-0B00-00008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4" authorId="0" shapeId="0" xr:uid="{00000000-0006-0000-0B00-00008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4" authorId="0" shapeId="0" xr:uid="{00000000-0006-0000-0B00-00008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4" authorId="0" shapeId="0" xr:uid="{00000000-0006-0000-0B00-00008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5" authorId="0" shapeId="0" xr:uid="{00000000-0006-0000-0B00-00008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5" authorId="0" shapeId="0" xr:uid="{00000000-0006-0000-0B00-00008A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5" authorId="0" shapeId="0" xr:uid="{00000000-0006-0000-0B00-00008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5" authorId="0" shapeId="0" xr:uid="{00000000-0006-0000-0B00-00008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5" authorId="0" shapeId="0" xr:uid="{00000000-0006-0000-0B00-00008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5" authorId="0" shapeId="0" xr:uid="{00000000-0006-0000-0B00-00008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5" authorId="0" shapeId="0" xr:uid="{00000000-0006-0000-0B00-00008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5" authorId="0" shapeId="0" xr:uid="{00000000-0006-0000-0B00-00009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6" authorId="0" shapeId="0" xr:uid="{00000000-0006-0000-0B00-00009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6" authorId="0" shapeId="0" xr:uid="{00000000-0006-0000-0B00-00009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6" authorId="0" shapeId="0" xr:uid="{00000000-0006-0000-0B00-00009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6" authorId="0" shapeId="0" xr:uid="{00000000-0006-0000-0B00-00009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6" authorId="0" shapeId="0" xr:uid="{00000000-0006-0000-0B00-00009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6" authorId="0" shapeId="0" xr:uid="{00000000-0006-0000-0B00-00009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6" authorId="0" shapeId="0" xr:uid="{00000000-0006-0000-0B00-00009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6" authorId="0" shapeId="0" xr:uid="{00000000-0006-0000-0B00-00009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7" authorId="0" shapeId="0" xr:uid="{00000000-0006-0000-0B00-000099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F117" authorId="0" shapeId="0" xr:uid="{00000000-0006-0000-0B00-00009A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G117" authorId="0" shapeId="0" xr:uid="{00000000-0006-0000-0B00-00009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H117" authorId="0" shapeId="0" xr:uid="{00000000-0006-0000-0B00-00009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p.318</t>
        </r>
      </text>
    </comment>
    <comment ref="I117" authorId="0" shapeId="0" xr:uid="{00000000-0006-0000-0B00-00009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J117" authorId="0" shapeId="0" xr:uid="{00000000-0006-0000-0B00-00009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L117" authorId="0" shapeId="0" xr:uid="{00000000-0006-0000-0B00-00009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p.89</t>
        </r>
      </text>
    </comment>
    <comment ref="M117" authorId="0" shapeId="0" xr:uid="{00000000-0006-0000-0B00-0000A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p.93</t>
        </r>
      </text>
    </comment>
    <comment ref="E118" authorId="0" shapeId="0" xr:uid="{00000000-0006-0000-0B00-0000A1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p.52</t>
        </r>
      </text>
    </comment>
    <comment ref="F118" authorId="0" shapeId="0" xr:uid="{00000000-0006-0000-0B00-0000A2030000}">
      <text>
        <r>
          <rPr>
            <sz val="11"/>
            <color theme="1"/>
            <rFont val="Calibri"/>
            <family val="2"/>
            <scheme val="minor"/>
          </rPr>
          <t>מקור: mizrahi-tefahot_2024_annual_HE.pdf p.50</t>
        </r>
      </text>
    </comment>
    <comment ref="G118" authorId="0" shapeId="0" xr:uid="{00000000-0006-0000-0B00-0000A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p.50</t>
        </r>
      </text>
    </comment>
    <comment ref="H118" authorId="0" shapeId="0" xr:uid="{00000000-0006-0000-0B00-0000A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p.50-51</t>
        </r>
      </text>
    </comment>
    <comment ref="I118" authorId="0" shapeId="0" xr:uid="{00000000-0006-0000-0B00-0000A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p.37</t>
        </r>
      </text>
    </comment>
    <comment ref="J118" authorId="0" shapeId="0" xr:uid="{00000000-0006-0000-0B00-0000A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p.41</t>
        </r>
      </text>
    </comment>
    <comment ref="L118" authorId="0" shapeId="0" xr:uid="{00000000-0006-0000-0B00-0000A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p.37</t>
        </r>
      </text>
    </comment>
    <comment ref="M118" authorId="0" shapeId="0" xr:uid="{00000000-0006-0000-0B00-0000A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p.41</t>
        </r>
      </text>
    </comment>
    <comment ref="E119" authorId="0" shapeId="0" xr:uid="{00000000-0006-0000-0B00-0000A9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p.44</t>
        </r>
      </text>
    </comment>
    <comment ref="F119" authorId="0" shapeId="0" xr:uid="{00000000-0006-0000-0B00-0000AA030000}">
      <text>
        <r>
          <rPr>
            <sz val="11"/>
            <color theme="1"/>
            <rFont val="Calibri"/>
            <family val="2"/>
            <scheme val="minor"/>
          </rPr>
          <t>מקור: mizrahi-tefahot_2024_annual_HE.pdf p.42</t>
        </r>
      </text>
    </comment>
    <comment ref="G119" authorId="0" shapeId="0" xr:uid="{00000000-0006-0000-0B00-0000A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p.42</t>
        </r>
      </text>
    </comment>
    <comment ref="H119" authorId="0" shapeId="0" xr:uid="{00000000-0006-0000-0B00-0000A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p.42</t>
        </r>
      </text>
    </comment>
    <comment ref="I119" authorId="0" shapeId="0" xr:uid="{00000000-0006-0000-0B00-0000A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p.30</t>
        </r>
      </text>
    </comment>
    <comment ref="J119" authorId="0" shapeId="0" xr:uid="{00000000-0006-0000-0B00-0000A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p.34</t>
        </r>
      </text>
    </comment>
    <comment ref="L119" authorId="0" shapeId="0" xr:uid="{00000000-0006-0000-0B00-0000A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p.30</t>
        </r>
      </text>
    </comment>
    <comment ref="M119" authorId="0" shapeId="0" xr:uid="{00000000-0006-0000-0B00-0000B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p.34</t>
        </r>
      </text>
    </comment>
    <comment ref="E120" authorId="0" shapeId="0" xr:uid="{00000000-0006-0000-0B00-0000B1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p.45</t>
        </r>
      </text>
    </comment>
    <comment ref="F120" authorId="0" shapeId="0" xr:uid="{00000000-0006-0000-0B00-0000B2030000}">
      <text>
        <r>
          <rPr>
            <sz val="11"/>
            <color theme="1"/>
            <rFont val="Calibri"/>
            <family val="2"/>
            <scheme val="minor"/>
          </rPr>
          <t>מקור: mizrahi-tefahot_2024_annual_HE.pdf p.43</t>
        </r>
      </text>
    </comment>
    <comment ref="G120" authorId="0" shapeId="0" xr:uid="{00000000-0006-0000-0B00-0000B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p.43</t>
        </r>
      </text>
    </comment>
    <comment ref="H120" authorId="0" shapeId="0" xr:uid="{00000000-0006-0000-0B00-0000B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p.43</t>
        </r>
      </text>
    </comment>
    <comment ref="I120" authorId="0" shapeId="0" xr:uid="{00000000-0006-0000-0B00-0000B5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p.31</t>
        </r>
      </text>
    </comment>
    <comment ref="J120" authorId="0" shapeId="0" xr:uid="{00000000-0006-0000-0B00-0000B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p.35</t>
        </r>
      </text>
    </comment>
    <comment ref="L120" authorId="0" shapeId="0" xr:uid="{00000000-0006-0000-0B00-0000B7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p.31</t>
        </r>
      </text>
    </comment>
    <comment ref="M120" authorId="0" shapeId="0" xr:uid="{00000000-0006-0000-0B00-0000B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p.35</t>
        </r>
      </text>
    </comment>
    <comment ref="E121" authorId="0" shapeId="0" xr:uid="{00000000-0006-0000-0B00-0000B9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p.45 ('ג. בעייתי לא צובר' / 'נכסים שאינם מבצעים', total column)</t>
        </r>
      </text>
    </comment>
    <comment ref="F121" authorId="0" shapeId="0" xr:uid="{00000000-0006-0000-0B00-0000BA030000}">
      <text>
        <r>
          <rPr>
            <sz val="11"/>
            <color theme="1"/>
            <rFont val="Calibri"/>
            <family val="2"/>
            <scheme val="minor"/>
          </rPr>
          <t>מקור: mizrahi-tefahot_2024_annual_HE.pdf p.43 ('ג. בעייתי לא צובר' / 'נכסים שאינם מבצעים', total column)</t>
        </r>
      </text>
    </comment>
    <comment ref="G121" authorId="0" shapeId="0" xr:uid="{00000000-0006-0000-0B00-0000B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p.43 ('ג. בעייתי לא צובר' / 'נכסים שאינם מבצעים', total column)</t>
        </r>
      </text>
    </comment>
    <comment ref="H121" authorId="0" shapeId="0" xr:uid="{00000000-0006-0000-0B00-0000B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p.43 ('ג. בעייתי לא צובר' / 'נכסים שאינם מבצעים', total column)</t>
        </r>
      </text>
    </comment>
    <comment ref="I121" authorId="0" shapeId="0" xr:uid="{00000000-0006-0000-0B00-0000BD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p.31 ('ג. בעייתי לא צובר' / 'נכסים שאינם מבצעים', total column)</t>
        </r>
      </text>
    </comment>
    <comment ref="J121" authorId="0" shapeId="0" xr:uid="{00000000-0006-0000-0B00-0000BE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p.35 ('ג. בעייתי לא צובר' / 'נכסים שאינם מבצעים', total column)</t>
        </r>
      </text>
    </comment>
    <comment ref="L121" authorId="0" shapeId="0" xr:uid="{00000000-0006-0000-0B00-0000BF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p.31 ('ג. בעייתי לא צובר' / 'נכסים שאינם מבצעים', total column)</t>
        </r>
      </text>
    </comment>
    <comment ref="M121" authorId="0" shapeId="0" xr:uid="{00000000-0006-0000-0B00-0000C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p.35 ('ג. בעייתי לא צובר' / 'נכסים שאינם מבצעים', total column)</t>
        </r>
      </text>
    </comment>
    <comment ref="E122" authorId="0" shapeId="0" xr:uid="{00000000-0006-0000-0B00-0000C1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22" authorId="0" shapeId="0" xr:uid="{00000000-0006-0000-0B00-0000C2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22" authorId="0" shapeId="0" xr:uid="{00000000-0006-0000-0B00-0000C3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22" authorId="0" shapeId="0" xr:uid="{00000000-0006-0000-0B00-0000C4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22" authorId="0" shapeId="0" xr:uid="{00000000-0006-0000-0B00-0000C5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22" authorId="0" shapeId="0" xr:uid="{00000000-0006-0000-0B00-0000C6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K122" authorId="0" shapeId="0" xr:uid="{00000000-0006-0000-0B00-0000C7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22" authorId="0" shapeId="0" xr:uid="{00000000-0006-0000-0B00-0000C8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22" authorId="0" shapeId="0" xr:uid="{00000000-0006-0000-0B00-0000C9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N122" authorId="0" shapeId="0" xr:uid="{00000000-0006-0000-0B00-0000CA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23" authorId="0" shapeId="0" xr:uid="{00000000-0006-0000-0B00-0000CB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23" authorId="0" shapeId="0" xr:uid="{00000000-0006-0000-0B00-0000CC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23" authorId="0" shapeId="0" xr:uid="{00000000-0006-0000-0B00-0000CD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23" authorId="0" shapeId="0" xr:uid="{00000000-0006-0000-0B00-0000CE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23" authorId="0" shapeId="0" xr:uid="{00000000-0006-0000-0B00-0000CF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23" authorId="0" shapeId="0" xr:uid="{00000000-0006-0000-0B00-0000D0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K123" authorId="0" shapeId="0" xr:uid="{00000000-0006-0000-0B00-0000D1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23" authorId="0" shapeId="0" xr:uid="{00000000-0006-0000-0B00-0000D2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23" authorId="0" shapeId="0" xr:uid="{00000000-0006-0000-0B00-0000D3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N123" authorId="0" shapeId="0" xr:uid="{00000000-0006-0000-0B00-0000D4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24" authorId="0" shapeId="0" xr:uid="{00000000-0006-0000-0B00-0000D5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24" authorId="0" shapeId="0" xr:uid="{00000000-0006-0000-0B00-0000D6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24" authorId="0" shapeId="0" xr:uid="{00000000-0006-0000-0B00-0000D7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24" authorId="0" shapeId="0" xr:uid="{00000000-0006-0000-0B00-0000D8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24" authorId="0" shapeId="0" xr:uid="{00000000-0006-0000-0B00-0000D9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24" authorId="0" shapeId="0" xr:uid="{00000000-0006-0000-0B00-0000DA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24" authorId="0" shapeId="0" xr:uid="{00000000-0006-0000-0B00-0000DB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24" authorId="0" shapeId="0" xr:uid="{00000000-0006-0000-0B00-0000DC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25" authorId="0" shapeId="0" xr:uid="{00000000-0006-0000-0B00-0000DD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p.53</t>
        </r>
      </text>
    </comment>
    <comment ref="F125" authorId="0" shapeId="0" xr:uid="{00000000-0006-0000-0B00-0000DE030000}">
      <text>
        <r>
          <rPr>
            <sz val="11"/>
            <color theme="1"/>
            <rFont val="Calibri"/>
            <family val="2"/>
            <scheme val="minor"/>
          </rPr>
          <t>מקור: mizrahi-tefahot_2024_annual_HE.pdf p.51</t>
        </r>
      </text>
    </comment>
    <comment ref="G125" authorId="0" shapeId="0" xr:uid="{00000000-0006-0000-0B00-0000DF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p.51</t>
        </r>
      </text>
    </comment>
    <comment ref="H125" authorId="0" shapeId="0" xr:uid="{00000000-0006-0000-0B00-0000E0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p.51</t>
        </r>
      </text>
    </comment>
    <comment ref="I125" authorId="0" shapeId="0" xr:uid="{00000000-0006-0000-0B00-0000E1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p.37</t>
        </r>
      </text>
    </comment>
    <comment ref="J125" authorId="0" shapeId="0" xr:uid="{00000000-0006-0000-0B00-0000E2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p.41</t>
        </r>
      </text>
    </comment>
    <comment ref="L125" authorId="0" shapeId="0" xr:uid="{00000000-0006-0000-0B00-0000E3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p.37</t>
        </r>
      </text>
    </comment>
    <comment ref="M125" authorId="0" shapeId="0" xr:uid="{00000000-0006-0000-0B00-0000E4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p.41</t>
        </r>
      </text>
    </comment>
    <comment ref="E126" authorId="0" shapeId="0" xr:uid="{00000000-0006-0000-0B00-0000E503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p.53</t>
        </r>
      </text>
    </comment>
    <comment ref="F126" authorId="0" shapeId="0" xr:uid="{00000000-0006-0000-0B00-0000E6030000}">
      <text>
        <r>
          <rPr>
            <sz val="11"/>
            <color theme="1"/>
            <rFont val="Calibri"/>
            <family val="2"/>
            <scheme val="minor"/>
          </rPr>
          <t>מקור: mizrahi-tefahot_2024_annual_HE.pdf p.51</t>
        </r>
      </text>
    </comment>
    <comment ref="G126" authorId="0" shapeId="0" xr:uid="{00000000-0006-0000-0B00-0000E7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p.51</t>
        </r>
      </text>
    </comment>
    <comment ref="H126" authorId="0" shapeId="0" xr:uid="{00000000-0006-0000-0B00-0000E8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p.51</t>
        </r>
      </text>
    </comment>
    <comment ref="I126" authorId="0" shapeId="0" xr:uid="{00000000-0006-0000-0B00-0000E9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p.37</t>
        </r>
      </text>
    </comment>
    <comment ref="J126" authorId="0" shapeId="0" xr:uid="{00000000-0006-0000-0B00-0000EA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p.41</t>
        </r>
      </text>
    </comment>
    <comment ref="L126" authorId="0" shapeId="0" xr:uid="{00000000-0006-0000-0B00-0000EB030000}">
      <text>
        <r>
          <rPr>
            <sz val="11"/>
            <color theme="1"/>
            <rFont val="Calibri"/>
            <family val="2"/>
            <scheme val="minor"/>
          </rPr>
          <t>מקור: mizrahi-tefahot_2026_Q1_HE.pdf p.37</t>
        </r>
      </text>
    </comment>
    <comment ref="M126" authorId="0" shapeId="0" xr:uid="{00000000-0006-0000-0B00-0000EC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p.41</t>
        </r>
      </text>
    </comment>
    <comment ref="E127" authorId="0" shapeId="0" xr:uid="{00000000-0006-0000-0B00-0000ED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27" authorId="0" shapeId="0" xr:uid="{00000000-0006-0000-0B00-0000EE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27" authorId="0" shapeId="0" xr:uid="{00000000-0006-0000-0B00-0000EF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27" authorId="0" shapeId="0" xr:uid="{00000000-0006-0000-0B00-0000F0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27" authorId="0" shapeId="0" xr:uid="{00000000-0006-0000-0B00-0000F1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27" authorId="0" shapeId="0" xr:uid="{00000000-0006-0000-0B00-0000F2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27" authorId="0" shapeId="0" xr:uid="{00000000-0006-0000-0B00-0000F3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27" authorId="0" shapeId="0" xr:uid="{00000000-0006-0000-0B00-0000F4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28" authorId="0" shapeId="0" xr:uid="{00000000-0006-0000-0B00-0000F5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28" authorId="0" shapeId="0" xr:uid="{00000000-0006-0000-0B00-0000F6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28" authorId="0" shapeId="0" xr:uid="{00000000-0006-0000-0B00-0000F7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28" authorId="0" shapeId="0" xr:uid="{00000000-0006-0000-0B00-0000F8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28" authorId="0" shapeId="0" xr:uid="{00000000-0006-0000-0B00-0000F9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28" authorId="0" shapeId="0" xr:uid="{00000000-0006-0000-0B00-0000FA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28" authorId="0" shapeId="0" xr:uid="{00000000-0006-0000-0B00-0000FB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28" authorId="0" shapeId="0" xr:uid="{00000000-0006-0000-0B00-0000FC03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29" authorId="0" shapeId="0" xr:uid="{00000000-0006-0000-0B00-0000FD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29" authorId="0" shapeId="0" xr:uid="{00000000-0006-0000-0B00-0000FE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29" authorId="0" shapeId="0" xr:uid="{00000000-0006-0000-0B00-0000FF03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29" authorId="0" shapeId="0" xr:uid="{00000000-0006-0000-0B00-000000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29" authorId="0" shapeId="0" xr:uid="{00000000-0006-0000-0B00-000001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29" authorId="0" shapeId="0" xr:uid="{00000000-0006-0000-0B00-000002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29" authorId="0" shapeId="0" xr:uid="{00000000-0006-0000-0B00-000003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29" authorId="0" shapeId="0" xr:uid="{00000000-0006-0000-0B00-000004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30" authorId="0" shapeId="0" xr:uid="{00000000-0006-0000-0B00-000005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30" authorId="0" shapeId="0" xr:uid="{00000000-0006-0000-0B00-000006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30" authorId="0" shapeId="0" xr:uid="{00000000-0006-0000-0B00-000007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30" authorId="0" shapeId="0" xr:uid="{00000000-0006-0000-0B00-000008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30" authorId="0" shapeId="0" xr:uid="{00000000-0006-0000-0B00-000009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30" authorId="0" shapeId="0" xr:uid="{00000000-0006-0000-0B00-00000A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K130" authorId="0" shapeId="0" xr:uid="{00000000-0006-0000-0B00-00000B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30" authorId="0" shapeId="0" xr:uid="{00000000-0006-0000-0B00-00000C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30" authorId="0" shapeId="0" xr:uid="{00000000-0006-0000-0B00-00000D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N130" authorId="0" shapeId="0" xr:uid="{00000000-0006-0000-0B00-00000E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31" authorId="0" shapeId="0" xr:uid="{00000000-0006-0000-0B00-00000F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31" authorId="0" shapeId="0" xr:uid="{00000000-0006-0000-0B00-000010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31" authorId="0" shapeId="0" xr:uid="{00000000-0006-0000-0B00-000011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31" authorId="0" shapeId="0" xr:uid="{00000000-0006-0000-0B00-000012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31" authorId="0" shapeId="0" xr:uid="{00000000-0006-0000-0B00-000013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31" authorId="0" shapeId="0" xr:uid="{00000000-0006-0000-0B00-000014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K131" authorId="0" shapeId="0" xr:uid="{00000000-0006-0000-0B00-000015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31" authorId="0" shapeId="0" xr:uid="{00000000-0006-0000-0B00-000016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31" authorId="0" shapeId="0" xr:uid="{00000000-0006-0000-0B00-000017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N131" authorId="0" shapeId="0" xr:uid="{00000000-0006-0000-0B00-000018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32" authorId="0" shapeId="0" xr:uid="{00000000-0006-0000-0B00-000019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32" authorId="0" shapeId="0" xr:uid="{00000000-0006-0000-0B00-00001A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32" authorId="0" shapeId="0" xr:uid="{00000000-0006-0000-0B00-00001B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32" authorId="0" shapeId="0" xr:uid="{00000000-0006-0000-0B00-00001C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32" authorId="0" shapeId="0" xr:uid="{00000000-0006-0000-0B00-00001D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32" authorId="0" shapeId="0" xr:uid="{00000000-0006-0000-0B00-00001E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32" authorId="0" shapeId="0" xr:uid="{00000000-0006-0000-0B00-00001F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32" authorId="0" shapeId="0" xr:uid="{00000000-0006-0000-0B00-000020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33" authorId="0" shapeId="0" xr:uid="{00000000-0006-0000-0B00-000021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33" authorId="0" shapeId="0" xr:uid="{00000000-0006-0000-0B00-000022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33" authorId="0" shapeId="0" xr:uid="{00000000-0006-0000-0B00-000023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33" authorId="0" shapeId="0" xr:uid="{00000000-0006-0000-0B00-000024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33" authorId="0" shapeId="0" xr:uid="{00000000-0006-0000-0B00-000025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33" authorId="0" shapeId="0" xr:uid="{00000000-0006-0000-0B00-000026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33" authorId="0" shapeId="0" xr:uid="{00000000-0006-0000-0B00-000027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33" authorId="0" shapeId="0" xr:uid="{00000000-0006-0000-0B00-000028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34" authorId="0" shapeId="0" xr:uid="{00000000-0006-0000-0B00-000029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34" authorId="0" shapeId="0" xr:uid="{00000000-0006-0000-0B00-00002A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34" authorId="0" shapeId="0" xr:uid="{00000000-0006-0000-0B00-00002B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34" authorId="0" shapeId="0" xr:uid="{00000000-0006-0000-0B00-00002C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I134" authorId="0" shapeId="0" xr:uid="{00000000-0006-0000-0B00-00002D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J134" authorId="0" shapeId="0" xr:uid="{00000000-0006-0000-0B00-00002E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K134" authorId="0" shapeId="0" xr:uid="{00000000-0006-0000-0B00-00002F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L134" authorId="0" shapeId="0" xr:uid="{00000000-0006-0000-0B00-000030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M134" authorId="0" shapeId="0" xr:uid="{00000000-0006-0000-0B00-000031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N134" authorId="0" shapeId="0" xr:uid="{00000000-0006-0000-0B00-000032040000}">
      <text>
        <r>
          <rPr>
            <sz val="11"/>
            <color theme="1"/>
            <rFont val="Calibri"/>
            <family val="2"/>
            <scheme val="minor"/>
          </rPr>
          <t>מקור: mizrahi-tefahot_2026_Q2_HE.pdf p.15</t>
        </r>
      </text>
    </comment>
    <comment ref="E135" authorId="0" shapeId="0" xr:uid="{00000000-0006-0000-0B00-000033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F135" authorId="0" shapeId="0" xr:uid="{00000000-0006-0000-0B00-000034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G135" authorId="0" shapeId="0" xr:uid="{00000000-0006-0000-0B00-000035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H135" authorId="0" shapeId="0" xr:uid="{00000000-0006-0000-0B00-000036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I135" authorId="0" shapeId="0" xr:uid="{00000000-0006-0000-0B00-000037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J135" authorId="0" shapeId="0" xr:uid="{00000000-0006-0000-0B00-000038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K135" authorId="0" shapeId="0" xr:uid="{00000000-0006-0000-0B00-000039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L135" authorId="0" shapeId="0" xr:uid="{00000000-0006-0000-0B00-00003A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M135" authorId="0" shapeId="0" xr:uid="{00000000-0006-0000-0B00-00003B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N135" authorId="0" shapeId="0" xr:uid="{00000000-0006-0000-0B00-00003C040000}">
      <text>
        <r>
          <rPr>
            <sz val="11"/>
            <color theme="1"/>
            <rFont val="Calibri"/>
            <family val="2"/>
            <scheme val="minor"/>
          </rPr>
          <t>מקור: computed dividend_declared / net_income</t>
        </r>
      </text>
    </comment>
    <comment ref="E136" authorId="0" shapeId="0" xr:uid="{00000000-0006-0000-0B00-00003D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F136" authorId="0" shapeId="0" xr:uid="{00000000-0006-0000-0B00-00003E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G136" authorId="0" shapeId="0" xr:uid="{00000000-0006-0000-0B00-00003F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H136" authorId="0" shapeId="0" xr:uid="{00000000-0006-0000-0B00-000040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p.17</t>
        </r>
      </text>
    </comment>
    <comment ref="E137" authorId="0" shapeId="0" xr:uid="{00000000-0006-0000-0B00-000041040000}">
      <text>
        <r>
          <rPr>
            <sz val="11"/>
            <color theme="1"/>
            <rFont val="Calibri"/>
            <family val="2"/>
            <scheme val="minor"/>
          </rPr>
          <t>מקור: mizrahi-tefahot_2023_annual_HE.pdf p.18</t>
        </r>
      </text>
    </comment>
    <comment ref="F137" authorId="0" shapeId="0" xr:uid="{00000000-0006-0000-0B00-000042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p.18</t>
        </r>
      </text>
    </comment>
    <comment ref="G137" authorId="0" shapeId="0" xr:uid="{00000000-0006-0000-0B00-000043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p.18</t>
        </r>
      </text>
    </comment>
    <comment ref="H137" authorId="0" shapeId="0" xr:uid="{00000000-0006-0000-0B00-000044040000}">
      <text>
        <r>
          <rPr>
            <sz val="11"/>
            <color theme="1"/>
            <rFont val="Calibri"/>
            <family val="2"/>
            <scheme val="minor"/>
          </rPr>
          <t>מקור: mizrahi-tefahot_2025_annual_HE.pdf p.18</t>
        </r>
      </text>
    </comment>
    <comment ref="E140" authorId="0" shapeId="0" xr:uid="{00000000-0006-0000-0B00-000045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0" authorId="0" shapeId="0" xr:uid="{00000000-0006-0000-0B00-000046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0" authorId="0" shapeId="0" xr:uid="{00000000-0006-0000-0B00-000047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0" authorId="0" shapeId="0" xr:uid="{00000000-0006-0000-0B00-000048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0" authorId="0" shapeId="0" xr:uid="{00000000-0006-0000-0B00-000049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0" authorId="0" shapeId="0" xr:uid="{00000000-0006-0000-0B00-00004A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0" authorId="0" shapeId="0" xr:uid="{00000000-0006-0000-0B00-00004B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0" authorId="0" shapeId="0" xr:uid="{00000000-0006-0000-0B00-00004C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0" authorId="0" shapeId="0" xr:uid="{00000000-0006-0000-0B00-00004D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0" authorId="0" shapeId="0" xr:uid="{00000000-0006-0000-0B00-00004E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1" authorId="0" shapeId="0" xr:uid="{00000000-0006-0000-0B00-00004F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1" authorId="0" shapeId="0" xr:uid="{00000000-0006-0000-0B00-000050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1" authorId="0" shapeId="0" xr:uid="{00000000-0006-0000-0B00-000051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1" authorId="0" shapeId="0" xr:uid="{00000000-0006-0000-0B00-000052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1" authorId="0" shapeId="0" xr:uid="{00000000-0006-0000-0B00-000053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1" authorId="0" shapeId="0" xr:uid="{00000000-0006-0000-0B00-000054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1" authorId="0" shapeId="0" xr:uid="{00000000-0006-0000-0B00-000055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1" authorId="0" shapeId="0" xr:uid="{00000000-0006-0000-0B00-000056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1" authorId="0" shapeId="0" xr:uid="{00000000-0006-0000-0B00-000057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1" authorId="0" shapeId="0" xr:uid="{00000000-0006-0000-0B00-000058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2" authorId="0" shapeId="0" xr:uid="{00000000-0006-0000-0B00-000059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2" authorId="0" shapeId="0" xr:uid="{00000000-0006-0000-0B00-00005A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2" authorId="0" shapeId="0" xr:uid="{00000000-0006-0000-0B00-00005B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2" authorId="0" shapeId="0" xr:uid="{00000000-0006-0000-0B00-00005C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2" authorId="0" shapeId="0" xr:uid="{00000000-0006-0000-0B00-00005D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2" authorId="0" shapeId="0" xr:uid="{00000000-0006-0000-0B00-00005E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2" authorId="0" shapeId="0" xr:uid="{00000000-0006-0000-0B00-00005F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2" authorId="0" shapeId="0" xr:uid="{00000000-0006-0000-0B00-000060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2" authorId="0" shapeId="0" xr:uid="{00000000-0006-0000-0B00-000061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2" authorId="0" shapeId="0" xr:uid="{00000000-0006-0000-0B00-000062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3" authorId="0" shapeId="0" xr:uid="{00000000-0006-0000-0B00-000063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3" authorId="0" shapeId="0" xr:uid="{00000000-0006-0000-0B00-000064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3" authorId="0" shapeId="0" xr:uid="{00000000-0006-0000-0B00-000065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3" authorId="0" shapeId="0" xr:uid="{00000000-0006-0000-0B00-000066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3" authorId="0" shapeId="0" xr:uid="{00000000-0006-0000-0B00-000067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3" authorId="0" shapeId="0" xr:uid="{00000000-0006-0000-0B00-000068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3" authorId="0" shapeId="0" xr:uid="{00000000-0006-0000-0B00-000069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3" authorId="0" shapeId="0" xr:uid="{00000000-0006-0000-0B00-00006A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3" authorId="0" shapeId="0" xr:uid="{00000000-0006-0000-0B00-00006B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3" authorId="0" shapeId="0" xr:uid="{00000000-0006-0000-0B00-00006C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4" authorId="0" shapeId="0" xr:uid="{00000000-0006-0000-0B00-00006D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4" authorId="0" shapeId="0" xr:uid="{00000000-0006-0000-0B00-00006E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4" authorId="0" shapeId="0" xr:uid="{00000000-0006-0000-0B00-00006F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4" authorId="0" shapeId="0" xr:uid="{00000000-0006-0000-0B00-000070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4" authorId="0" shapeId="0" xr:uid="{00000000-0006-0000-0B00-000071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4" authorId="0" shapeId="0" xr:uid="{00000000-0006-0000-0B00-000072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4" authorId="0" shapeId="0" xr:uid="{00000000-0006-0000-0B00-000073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4" authorId="0" shapeId="0" xr:uid="{00000000-0006-0000-0B00-000074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4" authorId="0" shapeId="0" xr:uid="{00000000-0006-0000-0B00-000075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4" authorId="0" shapeId="0" xr:uid="{00000000-0006-0000-0B00-000076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5" authorId="0" shapeId="0" xr:uid="{00000000-0006-0000-0B00-000077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5" authorId="0" shapeId="0" xr:uid="{00000000-0006-0000-0B00-000078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5" authorId="0" shapeId="0" xr:uid="{00000000-0006-0000-0B00-000079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5" authorId="0" shapeId="0" xr:uid="{00000000-0006-0000-0B00-00007A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5" authorId="0" shapeId="0" xr:uid="{00000000-0006-0000-0B00-00007B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5" authorId="0" shapeId="0" xr:uid="{00000000-0006-0000-0B00-00007C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5" authorId="0" shapeId="0" xr:uid="{00000000-0006-0000-0B00-00007D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5" authorId="0" shapeId="0" xr:uid="{00000000-0006-0000-0B00-00007E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5" authorId="0" shapeId="0" xr:uid="{00000000-0006-0000-0B00-00007F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5" authorId="0" shapeId="0" xr:uid="{00000000-0006-0000-0B00-000080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6" authorId="0" shapeId="0" xr:uid="{00000000-0006-0000-0B00-000081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6" authorId="0" shapeId="0" xr:uid="{00000000-0006-0000-0B00-000082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6" authorId="0" shapeId="0" xr:uid="{00000000-0006-0000-0B00-000083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6" authorId="0" shapeId="0" xr:uid="{00000000-0006-0000-0B00-000084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6" authorId="0" shapeId="0" xr:uid="{00000000-0006-0000-0B00-000085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6" authorId="0" shapeId="0" xr:uid="{00000000-0006-0000-0B00-000086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6" authorId="0" shapeId="0" xr:uid="{00000000-0006-0000-0B00-000087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6" authorId="0" shapeId="0" xr:uid="{00000000-0006-0000-0B00-000088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6" authorId="0" shapeId="0" xr:uid="{00000000-0006-0000-0B00-000089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6" authorId="0" shapeId="0" xr:uid="{00000000-0006-0000-0B00-00008A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7" authorId="0" shapeId="0" xr:uid="{00000000-0006-0000-0B00-00008B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7" authorId="0" shapeId="0" xr:uid="{00000000-0006-0000-0B00-00008C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7" authorId="0" shapeId="0" xr:uid="{00000000-0006-0000-0B00-00008D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7" authorId="0" shapeId="0" xr:uid="{00000000-0006-0000-0B00-00008E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7" authorId="0" shapeId="0" xr:uid="{00000000-0006-0000-0B00-00008F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7" authorId="0" shapeId="0" xr:uid="{00000000-0006-0000-0B00-000090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7" authorId="0" shapeId="0" xr:uid="{00000000-0006-0000-0B00-000091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7" authorId="0" shapeId="0" xr:uid="{00000000-0006-0000-0B00-000092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7" authorId="0" shapeId="0" xr:uid="{00000000-0006-0000-0B00-000093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7" authorId="0" shapeId="0" xr:uid="{00000000-0006-0000-0B00-000094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8" authorId="0" shapeId="0" xr:uid="{00000000-0006-0000-0B00-000095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8" authorId="0" shapeId="0" xr:uid="{00000000-0006-0000-0B00-000096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8" authorId="0" shapeId="0" xr:uid="{00000000-0006-0000-0B00-000097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8" authorId="0" shapeId="0" xr:uid="{00000000-0006-0000-0B00-000098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8" authorId="0" shapeId="0" xr:uid="{00000000-0006-0000-0B00-000099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8" authorId="0" shapeId="0" xr:uid="{00000000-0006-0000-0B00-00009A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8" authorId="0" shapeId="0" xr:uid="{00000000-0006-0000-0B00-00009B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8" authorId="0" shapeId="0" xr:uid="{00000000-0006-0000-0B00-00009C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8" authorId="0" shapeId="0" xr:uid="{00000000-0006-0000-0B00-00009D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8" authorId="0" shapeId="0" xr:uid="{00000000-0006-0000-0B00-00009E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49" authorId="0" shapeId="0" xr:uid="{00000000-0006-0000-0B00-00009F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49" authorId="0" shapeId="0" xr:uid="{00000000-0006-0000-0B00-0000A0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49" authorId="0" shapeId="0" xr:uid="{00000000-0006-0000-0B00-0000A1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49" authorId="0" shapeId="0" xr:uid="{00000000-0006-0000-0B00-0000A2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49" authorId="0" shapeId="0" xr:uid="{00000000-0006-0000-0B00-0000A3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49" authorId="0" shapeId="0" xr:uid="{00000000-0006-0000-0B00-0000A4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49" authorId="0" shapeId="0" xr:uid="{00000000-0006-0000-0B00-0000A5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49" authorId="0" shapeId="0" xr:uid="{00000000-0006-0000-0B00-0000A6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49" authorId="0" shapeId="0" xr:uid="{00000000-0006-0000-0B00-0000A7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49" authorId="0" shapeId="0" xr:uid="{00000000-0006-0000-0B00-0000A8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E150" authorId="0" shapeId="0" xr:uid="{00000000-0006-0000-0B00-0000A9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p.360 (5-yr P&amp;L, restated)</t>
        </r>
      </text>
    </comment>
    <comment ref="F150" authorId="0" shapeId="0" xr:uid="{00000000-0006-0000-0B00-0000AA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G150" authorId="0" shapeId="0" xr:uid="{00000000-0006-0000-0B00-0000AB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H150" authorId="0" shapeId="0" xr:uid="{00000000-0006-0000-0B00-0000AC040000}">
      <text>
        <r>
          <rPr>
            <sz val="11"/>
            <color theme="1"/>
            <rFont val="Calibri"/>
            <family val="2"/>
            <scheme val="minor"/>
          </rPr>
          <t>מקור: discount_2025_annual_HE.pdf p.24/360</t>
        </r>
      </text>
    </comment>
    <comment ref="I150" authorId="0" shapeId="0" xr:uid="{00000000-0006-0000-0B00-0000AD04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50" authorId="0" shapeId="0" xr:uid="{00000000-0006-0000-0B00-0000AE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K150" authorId="0" shapeId="0" xr:uid="{00000000-0006-0000-0B00-0000AF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L150" authorId="0" shapeId="0" xr:uid="{00000000-0006-0000-0B00-0000B004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50" authorId="0" shapeId="0" xr:uid="{00000000-0006-0000-0B00-0000B1040000}">
      <text>
        <r>
          <rPr>
            <sz val="11"/>
            <color theme="1"/>
            <rFont val="Calibri"/>
            <family val="2"/>
            <scheme val="minor"/>
          </rPr>
          <t>מקור: discount_2026_Q2_HE.pdf p.20/90</t>
        </r>
      </text>
    </comment>
    <comment ref="N150" authorId="0" shapeId="0" xr:uid="{00000000-0006-0000-0B00-0000B2040000}">
      <text>
        <r>
          <rPr>
            <sz val="11"/>
            <color theme="1"/>
            <rFont val="Calibri"/>
            <family val="2"/>
            <scheme val="minor"/>
          </rPr>
          <t>מקור: discount_2026_Q2_HE.pdf p.19/90</t>
        </r>
      </text>
    </comment>
    <comment ref="F151" authorId="0" shapeId="0" xr:uid="{00000000-0006-0000-0B00-0000B304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(note 24d5)</t>
        </r>
      </text>
    </comment>
    <comment ref="G151" authorId="0" shapeId="0" xr:uid="{00000000-0006-0000-0B00-0000B404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(note 24d5)</t>
        </r>
      </text>
    </comment>
    <comment ref="H151" authorId="0" shapeId="0" xr:uid="{00000000-0006-0000-0B00-0000B504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+ discount_2026_Q2_HE.pdf p.193</t>
        </r>
      </text>
    </comment>
    <comment ref="I151" authorId="0" shapeId="0" xr:uid="{00000000-0006-0000-0B00-0000B6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J151" authorId="0" shapeId="0" xr:uid="{00000000-0006-0000-0B00-0000B7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K151" authorId="0" shapeId="0" xr:uid="{00000000-0006-0000-0B00-0000B8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L151" authorId="0" shapeId="0" xr:uid="{00000000-0006-0000-0B00-0000B9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M151" authorId="0" shapeId="0" xr:uid="{00000000-0006-0000-0B00-0000BA040000}">
      <text>
        <r>
          <rPr>
            <sz val="11"/>
            <color theme="1"/>
            <rFont val="Calibri"/>
            <family val="2"/>
            <scheme val="minor"/>
          </rPr>
          <t>מקור: discount_2026_Q2_HE.pdf p.10</t>
        </r>
      </text>
    </comment>
    <comment ref="N151" authorId="0" shapeId="0" xr:uid="{00000000-0006-0000-0B00-0000BB040000}">
      <text>
        <r>
          <rPr>
            <sz val="11"/>
            <color theme="1"/>
            <rFont val="Calibri"/>
            <family val="2"/>
            <scheme val="minor"/>
          </rPr>
          <t>מקור: discount_2026_Q2_HE.pdf p.10/193</t>
        </r>
      </text>
    </comment>
    <comment ref="F152" authorId="0" shapeId="0" xr:uid="{00000000-0006-0000-0B00-0000BC04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(note 24d5)</t>
        </r>
      </text>
    </comment>
    <comment ref="G152" authorId="0" shapeId="0" xr:uid="{00000000-0006-0000-0B00-0000BD04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(note 24d5)</t>
        </r>
      </text>
    </comment>
    <comment ref="H152" authorId="0" shapeId="0" xr:uid="{00000000-0006-0000-0B00-0000BE04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+ discount_2026_Q2_HE.pdf p.193</t>
        </r>
      </text>
    </comment>
    <comment ref="I152" authorId="0" shapeId="0" xr:uid="{00000000-0006-0000-0B00-0000BF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J152" authorId="0" shapeId="0" xr:uid="{00000000-0006-0000-0B00-0000C0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K152" authorId="0" shapeId="0" xr:uid="{00000000-0006-0000-0B00-0000C1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L152" authorId="0" shapeId="0" xr:uid="{00000000-0006-0000-0B00-0000C204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M152" authorId="0" shapeId="0" xr:uid="{00000000-0006-0000-0B00-0000C3040000}">
      <text>
        <r>
          <rPr>
            <sz val="11"/>
            <color theme="1"/>
            <rFont val="Calibri"/>
            <family val="2"/>
            <scheme val="minor"/>
          </rPr>
          <t>מקור: discount_2026_Q2_HE.pdf p.10</t>
        </r>
      </text>
    </comment>
    <comment ref="N152" authorId="0" shapeId="0" xr:uid="{00000000-0006-0000-0B00-0000C4040000}">
      <text>
        <r>
          <rPr>
            <sz val="11"/>
            <color theme="1"/>
            <rFont val="Calibri"/>
            <family val="2"/>
            <scheme val="minor"/>
          </rPr>
          <t>מקור: discount_2026_Q2_HE.pdf p.10/193</t>
        </r>
      </text>
    </comment>
    <comment ref="E153" authorId="0" shapeId="0" xr:uid="{00000000-0006-0000-0B00-0000C5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3" authorId="0" shapeId="0" xr:uid="{00000000-0006-0000-0B00-0000C6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3" authorId="0" shapeId="0" xr:uid="{00000000-0006-0000-0B00-0000C7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3" authorId="0" shapeId="0" xr:uid="{00000000-0006-0000-0B00-0000C8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3" authorId="0" shapeId="0" xr:uid="{00000000-0006-0000-0B00-0000C9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3" authorId="0" shapeId="0" xr:uid="{00000000-0006-0000-0B00-0000CA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3" authorId="0" shapeId="0" xr:uid="{00000000-0006-0000-0B00-0000CB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3" authorId="0" shapeId="0" xr:uid="{00000000-0006-0000-0B00-0000CC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54" authorId="0" shapeId="0" xr:uid="{00000000-0006-0000-0B00-0000CD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4" authorId="0" shapeId="0" xr:uid="{00000000-0006-0000-0B00-0000CE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4" authorId="0" shapeId="0" xr:uid="{00000000-0006-0000-0B00-0000CF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4" authorId="0" shapeId="0" xr:uid="{00000000-0006-0000-0B00-0000D0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4" authorId="0" shapeId="0" xr:uid="{00000000-0006-0000-0B00-0000D1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4" authorId="0" shapeId="0" xr:uid="{00000000-0006-0000-0B00-0000D2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4" authorId="0" shapeId="0" xr:uid="{00000000-0006-0000-0B00-0000D3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4" authorId="0" shapeId="0" xr:uid="{00000000-0006-0000-0B00-0000D4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55" authorId="0" shapeId="0" xr:uid="{00000000-0006-0000-0B00-0000D5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5" authorId="0" shapeId="0" xr:uid="{00000000-0006-0000-0B00-0000D6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5" authorId="0" shapeId="0" xr:uid="{00000000-0006-0000-0B00-0000D7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5" authorId="0" shapeId="0" xr:uid="{00000000-0006-0000-0B00-0000D8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5" authorId="0" shapeId="0" xr:uid="{00000000-0006-0000-0B00-0000D9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5" authorId="0" shapeId="0" xr:uid="{00000000-0006-0000-0B00-0000DA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5" authorId="0" shapeId="0" xr:uid="{00000000-0006-0000-0B00-0000DB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5" authorId="0" shapeId="0" xr:uid="{00000000-0006-0000-0B00-0000DC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56" authorId="0" shapeId="0" xr:uid="{00000000-0006-0000-0B00-0000DD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6" authorId="0" shapeId="0" xr:uid="{00000000-0006-0000-0B00-0000DE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6" authorId="0" shapeId="0" xr:uid="{00000000-0006-0000-0B00-0000DF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6" authorId="0" shapeId="0" xr:uid="{00000000-0006-0000-0B00-0000E0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6" authorId="0" shapeId="0" xr:uid="{00000000-0006-0000-0B00-0000E1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6" authorId="0" shapeId="0" xr:uid="{00000000-0006-0000-0B00-0000E2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6" authorId="0" shapeId="0" xr:uid="{00000000-0006-0000-0B00-0000E3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6" authorId="0" shapeId="0" xr:uid="{00000000-0006-0000-0B00-0000E4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57" authorId="0" shapeId="0" xr:uid="{00000000-0006-0000-0B00-0000E5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7" authorId="0" shapeId="0" xr:uid="{00000000-0006-0000-0B00-0000E6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7" authorId="0" shapeId="0" xr:uid="{00000000-0006-0000-0B00-0000E7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7" authorId="0" shapeId="0" xr:uid="{00000000-0006-0000-0B00-0000E8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7" authorId="0" shapeId="0" xr:uid="{00000000-0006-0000-0B00-0000E9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7" authorId="0" shapeId="0" xr:uid="{00000000-0006-0000-0B00-0000EA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7" authorId="0" shapeId="0" xr:uid="{00000000-0006-0000-0B00-0000EB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7" authorId="0" shapeId="0" xr:uid="{00000000-0006-0000-0B00-0000EC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58" authorId="0" shapeId="0" xr:uid="{00000000-0006-0000-0B00-0000ED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8" authorId="0" shapeId="0" xr:uid="{00000000-0006-0000-0B00-0000EE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8" authorId="0" shapeId="0" xr:uid="{00000000-0006-0000-0B00-0000EF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8" authorId="0" shapeId="0" xr:uid="{00000000-0006-0000-0B00-0000F0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8" authorId="0" shapeId="0" xr:uid="{00000000-0006-0000-0B00-0000F1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8" authorId="0" shapeId="0" xr:uid="{00000000-0006-0000-0B00-0000F2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8" authorId="0" shapeId="0" xr:uid="{00000000-0006-0000-0B00-0000F3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8" authorId="0" shapeId="0" xr:uid="{00000000-0006-0000-0B00-0000F4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59" authorId="0" shapeId="0" xr:uid="{00000000-0006-0000-0B00-0000F5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59" authorId="0" shapeId="0" xr:uid="{00000000-0006-0000-0B00-0000F6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59" authorId="0" shapeId="0" xr:uid="{00000000-0006-0000-0B00-0000F7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59" authorId="0" shapeId="0" xr:uid="{00000000-0006-0000-0B00-0000F8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59" authorId="0" shapeId="0" xr:uid="{00000000-0006-0000-0B00-0000F9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59" authorId="0" shapeId="0" xr:uid="{00000000-0006-0000-0B00-0000FA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59" authorId="0" shapeId="0" xr:uid="{00000000-0006-0000-0B00-0000FB04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59" authorId="0" shapeId="0" xr:uid="{00000000-0006-0000-0B00-0000FC04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60" authorId="0" shapeId="0" xr:uid="{00000000-0006-0000-0B00-0000FD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60" authorId="0" shapeId="0" xr:uid="{00000000-0006-0000-0B00-0000FE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60" authorId="0" shapeId="0" xr:uid="{00000000-0006-0000-0B00-0000FF04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60" authorId="0" shapeId="0" xr:uid="{00000000-0006-0000-0B00-000000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60" authorId="0" shapeId="0" xr:uid="{00000000-0006-0000-0B00-00000105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60" authorId="0" shapeId="0" xr:uid="{00000000-0006-0000-0B00-00000205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60" authorId="0" shapeId="0" xr:uid="{00000000-0006-0000-0B00-00000305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60" authorId="0" shapeId="0" xr:uid="{00000000-0006-0000-0B00-00000405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61" authorId="0" shapeId="0" xr:uid="{00000000-0006-0000-0B00-000005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61" authorId="0" shapeId="0" xr:uid="{00000000-0006-0000-0B00-000006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61" authorId="0" shapeId="0" xr:uid="{00000000-0006-0000-0B00-000007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61" authorId="0" shapeId="0" xr:uid="{00000000-0006-0000-0B00-000008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61" authorId="0" shapeId="0" xr:uid="{00000000-0006-0000-0B00-00000905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61" authorId="0" shapeId="0" xr:uid="{00000000-0006-0000-0B00-00000A05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61" authorId="0" shapeId="0" xr:uid="{00000000-0006-0000-0B00-00000B05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61" authorId="0" shapeId="0" xr:uid="{00000000-0006-0000-0B00-00000C05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62" authorId="0" shapeId="0" xr:uid="{00000000-0006-0000-0B00-00000D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 (5-yr balance sheet)</t>
        </r>
      </text>
    </comment>
    <comment ref="F162" authorId="0" shapeId="0" xr:uid="{00000000-0006-0000-0B00-00000E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G162" authorId="0" shapeId="0" xr:uid="{00000000-0006-0000-0B00-00000F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H162" authorId="0" shapeId="0" xr:uid="{00000000-0006-0000-0B00-000010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p.361</t>
        </r>
      </text>
    </comment>
    <comment ref="I162" authorId="0" shapeId="0" xr:uid="{00000000-0006-0000-0B00-00001105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J162" authorId="0" shapeId="0" xr:uid="{00000000-0006-0000-0B00-00001205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L162" authorId="0" shapeId="0" xr:uid="{00000000-0006-0000-0B00-000013050000}">
      <text>
        <r>
          <rPr>
            <sz val="11"/>
            <color theme="1"/>
            <rFont val="Calibri"/>
            <family val="2"/>
            <scheme val="minor"/>
          </rPr>
          <t>מקור: discount_2026_Q1_HE.pdf p.88</t>
        </r>
      </text>
    </comment>
    <comment ref="M162" authorId="0" shapeId="0" xr:uid="{00000000-0006-0000-0B00-000014050000}">
      <text>
        <r>
          <rPr>
            <sz val="11"/>
            <color theme="1"/>
            <rFont val="Calibri"/>
            <family val="2"/>
            <scheme val="minor"/>
          </rPr>
          <t>מקור: discount_2026_Q2_HE.pdf p.92</t>
        </r>
      </text>
    </comment>
    <comment ref="E163" authorId="0" shapeId="0" xr:uid="{00000000-0006-0000-0B00-000015050000}">
      <text>
        <r>
          <rPr>
            <sz val="11"/>
            <color theme="1"/>
            <rFont val="Calibri"/>
            <family val="2"/>
            <scheme val="minor"/>
          </rPr>
          <t>מקור: discount_2023_annual_HE.pdf p.48</t>
        </r>
      </text>
    </comment>
    <comment ref="F163" authorId="0" shapeId="0" xr:uid="{00000000-0006-0000-0B00-000016050000}">
      <text>
        <r>
          <rPr>
            <sz val="11"/>
            <color theme="1"/>
            <rFont val="Calibri"/>
            <family val="2"/>
            <scheme val="minor"/>
          </rPr>
          <t>מקור: discount_2024_annual_HE.pdf p.46</t>
        </r>
      </text>
    </comment>
    <comment ref="G163" authorId="0" shapeId="0" xr:uid="{00000000-0006-0000-0B00-000017050000}">
      <text>
        <r>
          <rPr>
            <sz val="11"/>
            <color theme="1"/>
            <rFont val="Calibri"/>
            <family val="2"/>
            <scheme val="minor"/>
          </rPr>
          <t>מקור: discount_2025_annual_HE.pdf p.44</t>
        </r>
      </text>
    </comment>
    <comment ref="H163" authorId="0" shapeId="0" xr:uid="{00000000-0006-0000-0B00-000018050000}">
      <text>
        <r>
          <rPr>
            <sz val="11"/>
            <color theme="1"/>
            <rFont val="Calibri"/>
            <family val="2"/>
            <scheme val="minor"/>
          </rPr>
          <t>מקור: discount_2025_annual_HE.pdf p.44</t>
        </r>
      </text>
    </comment>
    <comment ref="I163" authorId="0" shapeId="0" xr:uid="{00000000-0006-0000-0B00-000019050000}">
      <text>
        <r>
          <rPr>
            <sz val="11"/>
            <color theme="1"/>
            <rFont val="Calibri"/>
            <family val="2"/>
            <scheme val="minor"/>
          </rPr>
          <t>מקור: discount_2026_Q1_HE.pdf p.34</t>
        </r>
      </text>
    </comment>
    <comment ref="J163" authorId="0" shapeId="0" xr:uid="{00000000-0006-0000-0B00-00001A050000}">
      <text>
        <r>
          <rPr>
            <sz val="11"/>
            <color theme="1"/>
            <rFont val="Calibri"/>
            <family val="2"/>
            <scheme val="minor"/>
          </rPr>
          <t>מקור: discount_2026_Q2_HE.pdf p.38</t>
        </r>
      </text>
    </comment>
    <comment ref="L163" authorId="0" shapeId="0" xr:uid="{00000000-0006-0000-0B00-00001B050000}">
      <text>
        <r>
          <rPr>
            <sz val="11"/>
            <color theme="1"/>
            <rFont val="Calibri"/>
            <family val="2"/>
            <scheme val="minor"/>
          </rPr>
          <t>מקור: discount_2026_Q1_HE.pdf p.34</t>
        </r>
      </text>
    </comment>
    <comment ref="M163" authorId="0" shapeId="0" xr:uid="{00000000-0006-0000-0B00-00001C050000}">
      <text>
        <r>
          <rPr>
            <sz val="11"/>
            <color theme="1"/>
            <rFont val="Calibri"/>
            <family val="2"/>
            <scheme val="minor"/>
          </rPr>
          <t>מקור: discount_2026_Q2_HE.pdf p.38</t>
        </r>
      </text>
    </comment>
    <comment ref="E164" authorId="0" shapeId="0" xr:uid="{00000000-0006-0000-0B00-00001D050000}">
      <text>
        <r>
          <rPr>
            <sz val="11"/>
            <color theme="1"/>
            <rFont val="Calibri"/>
            <family val="2"/>
            <scheme val="minor"/>
          </rPr>
          <t>מקור: discount_2023_annual_HE.pdf p.40</t>
        </r>
      </text>
    </comment>
    <comment ref="F164" authorId="0" shapeId="0" xr:uid="{00000000-0006-0000-0B00-00001E050000}">
      <text>
        <r>
          <rPr>
            <sz val="11"/>
            <color theme="1"/>
            <rFont val="Calibri"/>
            <family val="2"/>
            <scheme val="minor"/>
          </rPr>
          <t>מקור: discount_2024_annual_HE.pdf p.38</t>
        </r>
      </text>
    </comment>
    <comment ref="G164" authorId="0" shapeId="0" xr:uid="{00000000-0006-0000-0B00-00001F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</t>
        </r>
      </text>
    </comment>
    <comment ref="H164" authorId="0" shapeId="0" xr:uid="{00000000-0006-0000-0B00-000020050000}">
      <text>
        <r>
          <rPr>
            <sz val="11"/>
            <color theme="1"/>
            <rFont val="Calibri"/>
            <family val="2"/>
            <scheme val="minor"/>
          </rPr>
          <t>מקור: discount_2025_annual_HE.pdf p.36</t>
        </r>
      </text>
    </comment>
    <comment ref="I164" authorId="0" shapeId="0" xr:uid="{00000000-0006-0000-0B00-000021050000}">
      <text>
        <r>
          <rPr>
            <sz val="11"/>
            <color theme="1"/>
            <rFont val="Calibri"/>
            <family val="2"/>
            <scheme val="minor"/>
          </rPr>
          <t>מקור: discount_2026_Q1_HE.pdf p.27</t>
        </r>
      </text>
    </comment>
    <comment ref="J164" authorId="0" shapeId="0" xr:uid="{00000000-0006-0000-0B00-000022050000}">
      <text>
        <r>
          <rPr>
            <sz val="11"/>
            <color theme="1"/>
            <rFont val="Calibri"/>
            <family val="2"/>
            <scheme val="minor"/>
          </rPr>
          <t>מקור: discount_2026_Q2_HE.pdf p.30</t>
        </r>
      </text>
    </comment>
    <comment ref="L164" authorId="0" shapeId="0" xr:uid="{00000000-0006-0000-0B00-000023050000}">
      <text>
        <r>
          <rPr>
            <sz val="11"/>
            <color theme="1"/>
            <rFont val="Calibri"/>
            <family val="2"/>
            <scheme val="minor"/>
          </rPr>
          <t>מקור: discount_2026_Q1_HE.pdf p.26</t>
        </r>
      </text>
    </comment>
    <comment ref="M164" authorId="0" shapeId="0" xr:uid="{00000000-0006-0000-0B00-000024050000}">
      <text>
        <r>
          <rPr>
            <sz val="11"/>
            <color theme="1"/>
            <rFont val="Calibri"/>
            <family val="2"/>
            <scheme val="minor"/>
          </rPr>
          <t>מקור: discount_2026_Q2_HE.pdf p.29</t>
        </r>
      </text>
    </comment>
    <comment ref="G165" authorId="0" shapeId="0" xr:uid="{00000000-0006-0000-0B00-000025050000}">
      <text>
        <r>
          <rPr>
            <sz val="11"/>
            <color theme="1"/>
            <rFont val="Calibri"/>
            <family val="2"/>
            <scheme val="minor"/>
          </rPr>
          <t>מקור: discount_2025_annual_HE.pdf p.64-65</t>
        </r>
      </text>
    </comment>
    <comment ref="H165" authorId="0" shapeId="0" xr:uid="{00000000-0006-0000-0B00-000026050000}">
      <text>
        <r>
          <rPr>
            <sz val="11"/>
            <color theme="1"/>
            <rFont val="Calibri"/>
            <family val="2"/>
            <scheme val="minor"/>
          </rPr>
          <t>מקור: discount_2025_annual_HE.pdf p.64-65</t>
        </r>
      </text>
    </comment>
    <comment ref="L165" authorId="0" shapeId="0" xr:uid="{00000000-0006-0000-0B00-000027050000}">
      <text>
        <r>
          <rPr>
            <sz val="11"/>
            <color theme="1"/>
            <rFont val="Calibri"/>
            <family val="2"/>
            <scheme val="minor"/>
          </rPr>
          <t>מקור: discount_2026_Q1_HE.pdf p.48-49</t>
        </r>
      </text>
    </comment>
    <comment ref="M165" authorId="0" shapeId="0" xr:uid="{00000000-0006-0000-0B00-000028050000}">
      <text>
        <r>
          <rPr>
            <sz val="11"/>
            <color theme="1"/>
            <rFont val="Calibri"/>
            <family val="2"/>
            <scheme val="minor"/>
          </rPr>
          <t>מקור: discount_2026_Q2_HE.pdf p.52-53</t>
        </r>
      </text>
    </comment>
    <comment ref="F166" authorId="0" shapeId="0" xr:uid="{00000000-0006-0000-0B00-000029050000}">
      <text>
        <r>
          <rPr>
            <sz val="11"/>
            <color theme="1"/>
            <rFont val="Calibri"/>
            <family val="2"/>
            <scheme val="minor"/>
          </rPr>
          <t>מקור: discount_2025_annual_HE.pdf p.65 (opening 2024 balance, restated)</t>
        </r>
      </text>
    </comment>
    <comment ref="G166" authorId="0" shapeId="0" xr:uid="{00000000-0006-0000-0B00-00002A050000}">
      <text>
        <r>
          <rPr>
            <sz val="11"/>
            <color theme="1"/>
            <rFont val="Calibri"/>
            <family val="2"/>
            <scheme val="minor"/>
          </rPr>
          <t>מקור: discount_2025_annual_HE.pdf p.64-65</t>
        </r>
      </text>
    </comment>
    <comment ref="H166" authorId="0" shapeId="0" xr:uid="{00000000-0006-0000-0B00-00002B050000}">
      <text>
        <r>
          <rPr>
            <sz val="11"/>
            <color theme="1"/>
            <rFont val="Calibri"/>
            <family val="2"/>
            <scheme val="minor"/>
          </rPr>
          <t>מקור: discount_2025_annual_HE.pdf p.64-65</t>
        </r>
      </text>
    </comment>
    <comment ref="I166" authorId="0" shapeId="0" xr:uid="{00000000-0006-0000-0B00-00002C050000}">
      <text>
        <r>
          <rPr>
            <sz val="11"/>
            <color theme="1"/>
            <rFont val="Calibri"/>
            <family val="2"/>
            <scheme val="minor"/>
          </rPr>
          <t>מקור: discount_2026_Q1_HE.pdf p.49</t>
        </r>
      </text>
    </comment>
    <comment ref="J166" authorId="0" shapeId="0" xr:uid="{00000000-0006-0000-0B00-00002D050000}">
      <text>
        <r>
          <rPr>
            <sz val="11"/>
            <color theme="1"/>
            <rFont val="Calibri"/>
            <family val="2"/>
            <scheme val="minor"/>
          </rPr>
          <t>מקור: discount_2026_Q2_HE.pdf p.53</t>
        </r>
      </text>
    </comment>
    <comment ref="L166" authorId="0" shapeId="0" xr:uid="{00000000-0006-0000-0B00-00002E050000}">
      <text>
        <r>
          <rPr>
            <sz val="11"/>
            <color theme="1"/>
            <rFont val="Calibri"/>
            <family val="2"/>
            <scheme val="minor"/>
          </rPr>
          <t>מקור: discount_2026_Q1_HE.pdf p.48-49</t>
        </r>
      </text>
    </comment>
    <comment ref="M166" authorId="0" shapeId="0" xr:uid="{00000000-0006-0000-0B00-00002F050000}">
      <text>
        <r>
          <rPr>
            <sz val="11"/>
            <color theme="1"/>
            <rFont val="Calibri"/>
            <family val="2"/>
            <scheme val="minor"/>
          </rPr>
          <t>מקור: discount_2026_Q2_HE.pdf p.52-53</t>
        </r>
      </text>
    </comment>
    <comment ref="E167" authorId="0" shapeId="0" xr:uid="{00000000-0006-0000-0B00-000030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67" authorId="0" shapeId="0" xr:uid="{00000000-0006-0000-0B00-000031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67" authorId="0" shapeId="0" xr:uid="{00000000-0006-0000-0B00-000032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67" authorId="0" shapeId="0" xr:uid="{00000000-0006-0000-0B00-000033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67" authorId="0" shapeId="0" xr:uid="{00000000-0006-0000-0B00-00003405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67" authorId="0" shapeId="0" xr:uid="{00000000-0006-0000-0B00-000035050000}">
      <text>
        <r>
          <rPr>
            <sz val="11"/>
            <color theme="1"/>
            <rFont val="Calibri"/>
            <family val="2"/>
            <scheme val="minor"/>
          </rPr>
          <t>מקור: discount_2026_Q2_HE.pdf p.20</t>
        </r>
      </text>
    </comment>
    <comment ref="K167" authorId="0" shapeId="0" xr:uid="{00000000-0006-0000-0B00-000036050000}">
      <text>
        <r>
          <rPr>
            <sz val="11"/>
            <color theme="1"/>
            <rFont val="Calibri"/>
            <family val="2"/>
            <scheme val="minor"/>
          </rPr>
          <t>מקור: discount_2026_Q2_HE.pdf p.19</t>
        </r>
      </text>
    </comment>
    <comment ref="L167" authorId="0" shapeId="0" xr:uid="{00000000-0006-0000-0B00-00003705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67" authorId="0" shapeId="0" xr:uid="{00000000-0006-0000-0B00-000038050000}">
      <text>
        <r>
          <rPr>
            <sz val="11"/>
            <color theme="1"/>
            <rFont val="Calibri"/>
            <family val="2"/>
            <scheme val="minor"/>
          </rPr>
          <t>מקור: discount_2026_Q2_HE.pdf p.20</t>
        </r>
      </text>
    </comment>
    <comment ref="N167" authorId="0" shapeId="0" xr:uid="{00000000-0006-0000-0B00-000039050000}">
      <text>
        <r>
          <rPr>
            <sz val="11"/>
            <color theme="1"/>
            <rFont val="Calibri"/>
            <family val="2"/>
            <scheme val="minor"/>
          </rPr>
          <t>מקור: discount_2026_Q2_HE.pdf p.19</t>
        </r>
      </text>
    </comment>
    <comment ref="E168" authorId="0" shapeId="0" xr:uid="{00000000-0006-0000-0B00-00003A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68" authorId="0" shapeId="0" xr:uid="{00000000-0006-0000-0B00-00003B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68" authorId="0" shapeId="0" xr:uid="{00000000-0006-0000-0B00-00003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68" authorId="0" shapeId="0" xr:uid="{00000000-0006-0000-0B00-00003D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68" authorId="0" shapeId="0" xr:uid="{00000000-0006-0000-0B00-00003E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K168" authorId="0" shapeId="0" xr:uid="{00000000-0006-0000-0B00-00003F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68" authorId="0" shapeId="0" xr:uid="{00000000-0006-0000-0B00-000040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N168" authorId="0" shapeId="0" xr:uid="{00000000-0006-0000-0B00-000041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69" authorId="0" shapeId="0" xr:uid="{00000000-0006-0000-0B00-000042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69" authorId="0" shapeId="0" xr:uid="{00000000-0006-0000-0B00-000043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69" authorId="0" shapeId="0" xr:uid="{00000000-0006-0000-0B00-000044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69" authorId="0" shapeId="0" xr:uid="{00000000-0006-0000-0B00-000045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69" authorId="0" shapeId="0" xr:uid="{00000000-0006-0000-0B00-000046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69" authorId="0" shapeId="0" xr:uid="{00000000-0006-0000-0B00-000047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69" authorId="0" shapeId="0" xr:uid="{00000000-0006-0000-0B00-000048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69" authorId="0" shapeId="0" xr:uid="{00000000-0006-0000-0B00-000049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0" authorId="0" shapeId="0" xr:uid="{00000000-0006-0000-0B00-00004A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0" authorId="0" shapeId="0" xr:uid="{00000000-0006-0000-0B00-00004B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0" authorId="0" shapeId="0" xr:uid="{00000000-0006-0000-0B00-00004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0" authorId="0" shapeId="0" xr:uid="{00000000-0006-0000-0B00-00004D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0" authorId="0" shapeId="0" xr:uid="{00000000-0006-0000-0B00-00004E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70" authorId="0" shapeId="0" xr:uid="{00000000-0006-0000-0B00-00004F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0" authorId="0" shapeId="0" xr:uid="{00000000-0006-0000-0B00-000050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70" authorId="0" shapeId="0" xr:uid="{00000000-0006-0000-0B00-000051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1" authorId="0" shapeId="0" xr:uid="{00000000-0006-0000-0B00-000052050000}">
      <text>
        <r>
          <rPr>
            <sz val="11"/>
            <color theme="1"/>
            <rFont val="Calibri"/>
            <family val="2"/>
            <scheme val="minor"/>
          </rPr>
          <t>מקור: discount_2023_annual_HE.pdf p.48</t>
        </r>
      </text>
    </comment>
    <comment ref="F171" authorId="0" shapeId="0" xr:uid="{00000000-0006-0000-0B00-000053050000}">
      <text>
        <r>
          <rPr>
            <sz val="11"/>
            <color theme="1"/>
            <rFont val="Calibri"/>
            <family val="2"/>
            <scheme val="minor"/>
          </rPr>
          <t>מקור: discount_2024_annual_HE.pdf p.46</t>
        </r>
      </text>
    </comment>
    <comment ref="G171" authorId="0" shapeId="0" xr:uid="{00000000-0006-0000-0B00-000054050000}">
      <text>
        <r>
          <rPr>
            <sz val="11"/>
            <color theme="1"/>
            <rFont val="Calibri"/>
            <family val="2"/>
            <scheme val="minor"/>
          </rPr>
          <t>מקור: discount_2025_annual_HE.pdf p.44</t>
        </r>
      </text>
    </comment>
    <comment ref="H171" authorId="0" shapeId="0" xr:uid="{00000000-0006-0000-0B00-000055050000}">
      <text>
        <r>
          <rPr>
            <sz val="11"/>
            <color theme="1"/>
            <rFont val="Calibri"/>
            <family val="2"/>
            <scheme val="minor"/>
          </rPr>
          <t>מקור: discount_2025_annual_HE.pdf p.44</t>
        </r>
      </text>
    </comment>
    <comment ref="I171" authorId="0" shapeId="0" xr:uid="{00000000-0006-0000-0B00-000056050000}">
      <text>
        <r>
          <rPr>
            <sz val="11"/>
            <color theme="1"/>
            <rFont val="Calibri"/>
            <family val="2"/>
            <scheme val="minor"/>
          </rPr>
          <t>מקור: discount_2026_Q1_HE.pdf p.34</t>
        </r>
      </text>
    </comment>
    <comment ref="J171" authorId="0" shapeId="0" xr:uid="{00000000-0006-0000-0B00-000057050000}">
      <text>
        <r>
          <rPr>
            <sz val="11"/>
            <color theme="1"/>
            <rFont val="Calibri"/>
            <family val="2"/>
            <scheme val="minor"/>
          </rPr>
          <t>מקור: discount_2026_Q2_HE.pdf p.38</t>
        </r>
      </text>
    </comment>
    <comment ref="L171" authorId="0" shapeId="0" xr:uid="{00000000-0006-0000-0B00-000058050000}">
      <text>
        <r>
          <rPr>
            <sz val="11"/>
            <color theme="1"/>
            <rFont val="Calibri"/>
            <family val="2"/>
            <scheme val="minor"/>
          </rPr>
          <t>מקור: discount_2026_Q1_HE.pdf p.34</t>
        </r>
      </text>
    </comment>
    <comment ref="M171" authorId="0" shapeId="0" xr:uid="{00000000-0006-0000-0B00-000059050000}">
      <text>
        <r>
          <rPr>
            <sz val="11"/>
            <color theme="1"/>
            <rFont val="Calibri"/>
            <family val="2"/>
            <scheme val="minor"/>
          </rPr>
          <t>מקור: discount_2026_Q2_HE.pdf p.38</t>
        </r>
      </text>
    </comment>
    <comment ref="E172" authorId="0" shapeId="0" xr:uid="{00000000-0006-0000-0B00-00005A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2" authorId="0" shapeId="0" xr:uid="{00000000-0006-0000-0B00-00005B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2" authorId="0" shapeId="0" xr:uid="{00000000-0006-0000-0B00-00005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2" authorId="0" shapeId="0" xr:uid="{00000000-0006-0000-0B00-00005D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2" authorId="0" shapeId="0" xr:uid="{00000000-0006-0000-0B00-00005E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72" authorId="0" shapeId="0" xr:uid="{00000000-0006-0000-0B00-00005F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2" authorId="0" shapeId="0" xr:uid="{00000000-0006-0000-0B00-000060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72" authorId="0" shapeId="0" xr:uid="{00000000-0006-0000-0B00-000061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3" authorId="0" shapeId="0" xr:uid="{00000000-0006-0000-0B00-000062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3" authorId="0" shapeId="0" xr:uid="{00000000-0006-0000-0B00-000063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3" authorId="0" shapeId="0" xr:uid="{00000000-0006-0000-0B00-000064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3" authorId="0" shapeId="0" xr:uid="{00000000-0006-0000-0B00-000065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3" authorId="0" shapeId="0" xr:uid="{00000000-0006-0000-0B00-000066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73" authorId="0" shapeId="0" xr:uid="{00000000-0006-0000-0B00-000067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3" authorId="0" shapeId="0" xr:uid="{00000000-0006-0000-0B00-000068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73" authorId="0" shapeId="0" xr:uid="{00000000-0006-0000-0B00-000069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4" authorId="0" shapeId="0" xr:uid="{00000000-0006-0000-0B00-00006A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4" authorId="0" shapeId="0" xr:uid="{00000000-0006-0000-0B00-00006B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4" authorId="0" shapeId="0" xr:uid="{00000000-0006-0000-0B00-00006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4" authorId="0" shapeId="0" xr:uid="{00000000-0006-0000-0B00-00006D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4" authorId="0" shapeId="0" xr:uid="{00000000-0006-0000-0B00-00006E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74" authorId="0" shapeId="0" xr:uid="{00000000-0006-0000-0B00-00006F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4" authorId="0" shapeId="0" xr:uid="{00000000-0006-0000-0B00-000070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74" authorId="0" shapeId="0" xr:uid="{00000000-0006-0000-0B00-000071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5" authorId="0" shapeId="0" xr:uid="{00000000-0006-0000-0B00-000072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5" authorId="0" shapeId="0" xr:uid="{00000000-0006-0000-0B00-000073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5" authorId="0" shapeId="0" xr:uid="{00000000-0006-0000-0B00-000074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5" authorId="0" shapeId="0" xr:uid="{00000000-0006-0000-0B00-000075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5" authorId="0" shapeId="0" xr:uid="{00000000-0006-0000-0B00-000076050000}">
      <text>
        <r>
          <rPr>
            <sz val="11"/>
            <color theme="1"/>
            <rFont val="Calibri"/>
            <family val="2"/>
            <scheme val="minor"/>
          </rPr>
          <t>מקור: discount_2026_Q1_HE.pdf p.18</t>
        </r>
      </text>
    </comment>
    <comment ref="J175" authorId="0" shapeId="0" xr:uid="{00000000-0006-0000-0B00-000077050000}">
      <text>
        <r>
          <rPr>
            <sz val="11"/>
            <color theme="1"/>
            <rFont val="Calibri"/>
            <family val="2"/>
            <scheme val="minor"/>
          </rPr>
          <t>מקור: discount_2026_Q2_HE.pdf p.20</t>
        </r>
      </text>
    </comment>
    <comment ref="K175" authorId="0" shapeId="0" xr:uid="{00000000-0006-0000-0B00-000078050000}">
      <text>
        <r>
          <rPr>
            <sz val="11"/>
            <color theme="1"/>
            <rFont val="Calibri"/>
            <family val="2"/>
            <scheme val="minor"/>
          </rPr>
          <t>מקור: discount_2026_Q2_HE.pdf p.19</t>
        </r>
      </text>
    </comment>
    <comment ref="L175" authorId="0" shapeId="0" xr:uid="{00000000-0006-0000-0B00-000079050000}">
      <text>
        <r>
          <rPr>
            <sz val="11"/>
            <color theme="1"/>
            <rFont val="Calibri"/>
            <family val="2"/>
            <scheme val="minor"/>
          </rPr>
          <t>מקור: discount_2026_Q1_HE.pdf p.18 / discount_2026_Q2_HE.pdf p.20</t>
        </r>
      </text>
    </comment>
    <comment ref="M175" authorId="0" shapeId="0" xr:uid="{00000000-0006-0000-0B00-00007A050000}">
      <text>
        <r>
          <rPr>
            <sz val="11"/>
            <color theme="1"/>
            <rFont val="Calibri"/>
            <family val="2"/>
            <scheme val="minor"/>
          </rPr>
          <t>מקור: discount_2026_Q2_HE.pdf p.20</t>
        </r>
      </text>
    </comment>
    <comment ref="N175" authorId="0" shapeId="0" xr:uid="{00000000-0006-0000-0B00-00007B050000}">
      <text>
        <r>
          <rPr>
            <sz val="11"/>
            <color theme="1"/>
            <rFont val="Calibri"/>
            <family val="2"/>
            <scheme val="minor"/>
          </rPr>
          <t>מקור: discount_2026_Q2_HE.pdf p.19</t>
        </r>
      </text>
    </comment>
    <comment ref="E176" authorId="0" shapeId="0" xr:uid="{00000000-0006-0000-0B00-00007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6" authorId="0" shapeId="0" xr:uid="{00000000-0006-0000-0B00-00007D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6" authorId="0" shapeId="0" xr:uid="{00000000-0006-0000-0B00-00007E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6" authorId="0" shapeId="0" xr:uid="{00000000-0006-0000-0B00-00007F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6" authorId="0" shapeId="0" xr:uid="{00000000-0006-0000-0B00-000080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K176" authorId="0" shapeId="0" xr:uid="{00000000-0006-0000-0B00-000081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6" authorId="0" shapeId="0" xr:uid="{00000000-0006-0000-0B00-000082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N176" authorId="0" shapeId="0" xr:uid="{00000000-0006-0000-0B00-000083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7" authorId="0" shapeId="0" xr:uid="{00000000-0006-0000-0B00-000084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7" authorId="0" shapeId="0" xr:uid="{00000000-0006-0000-0B00-000085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7" authorId="0" shapeId="0" xr:uid="{00000000-0006-0000-0B00-000086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7" authorId="0" shapeId="0" xr:uid="{00000000-0006-0000-0B00-000087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7" authorId="0" shapeId="0" xr:uid="{00000000-0006-0000-0B00-000088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77" authorId="0" shapeId="0" xr:uid="{00000000-0006-0000-0B00-000089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7" authorId="0" shapeId="0" xr:uid="{00000000-0006-0000-0B00-00008A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77" authorId="0" shapeId="0" xr:uid="{00000000-0006-0000-0B00-00008B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E178" authorId="0" shapeId="0" xr:uid="{00000000-0006-0000-0B00-00008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78" authorId="0" shapeId="0" xr:uid="{00000000-0006-0000-0B00-00008D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78" authorId="0" shapeId="0" xr:uid="{00000000-0006-0000-0B00-00008E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78" authorId="0" shapeId="0" xr:uid="{00000000-0006-0000-0B00-00008F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I178" authorId="0" shapeId="0" xr:uid="{00000000-0006-0000-0B00-000090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J178" authorId="0" shapeId="0" xr:uid="{00000000-0006-0000-0B00-000091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L178" authorId="0" shapeId="0" xr:uid="{00000000-0006-0000-0B00-000092050000}">
      <text>
        <r>
          <rPr>
            <sz val="11"/>
            <color theme="1"/>
            <rFont val="Calibri"/>
            <family val="2"/>
            <scheme val="minor"/>
          </rPr>
          <t>מקור: discount_2026_Q1_HE.pdf p.9</t>
        </r>
      </text>
    </comment>
    <comment ref="M178" authorId="0" shapeId="0" xr:uid="{00000000-0006-0000-0B00-000093050000}">
      <text>
        <r>
          <rPr>
            <sz val="11"/>
            <color theme="1"/>
            <rFont val="Calibri"/>
            <family val="2"/>
            <scheme val="minor"/>
          </rPr>
          <t>מקור: discount_2026_Q2_HE.pdf p.9</t>
        </r>
      </text>
    </comment>
    <comment ref="F179" authorId="0" shapeId="0" xr:uid="{00000000-0006-0000-0B00-000094050000}">
      <text>
        <r>
          <rPr>
            <sz val="11"/>
            <color theme="1"/>
            <rFont val="Calibri"/>
            <family val="2"/>
            <scheme val="minor"/>
          </rPr>
          <t>מקור: discount_2025_annual_HE.pdf p.355</t>
        </r>
      </text>
    </comment>
    <comment ref="G179" authorId="0" shapeId="0" xr:uid="{00000000-0006-0000-0B00-000095050000}">
      <text>
        <r>
          <rPr>
            <sz val="11"/>
            <color theme="1"/>
            <rFont val="Calibri"/>
            <family val="2"/>
            <scheme val="minor"/>
          </rPr>
          <t>מקור: discount_2025_annual_HE.pdf p.355</t>
        </r>
      </text>
    </comment>
    <comment ref="H179" authorId="0" shapeId="0" xr:uid="{00000000-0006-0000-0B00-000096050000}">
      <text>
        <r>
          <rPr>
            <sz val="11"/>
            <color theme="1"/>
            <rFont val="Calibri"/>
            <family val="2"/>
            <scheme val="minor"/>
          </rPr>
          <t>מקור: discount_2025_annual_HE.pdf p.355</t>
        </r>
      </text>
    </comment>
    <comment ref="I179" authorId="0" shapeId="0" xr:uid="{00000000-0006-0000-0B00-000097050000}">
      <text>
        <r>
          <rPr>
            <sz val="11"/>
            <color theme="1"/>
            <rFont val="Calibri"/>
            <family val="2"/>
            <scheme val="minor"/>
          </rPr>
          <t>מקור: discount_2026_Q2_HE.pdf p.22 (quarterly table)</t>
        </r>
      </text>
    </comment>
    <comment ref="J179" authorId="0" shapeId="0" xr:uid="{00000000-0006-0000-0B00-000098050000}">
      <text>
        <r>
          <rPr>
            <sz val="11"/>
            <color theme="1"/>
            <rFont val="Calibri"/>
            <family val="2"/>
            <scheme val="minor"/>
          </rPr>
          <t>מקור: discount_2026_Q2_HE.pdf p.22</t>
        </r>
      </text>
    </comment>
    <comment ref="K179" authorId="0" shapeId="0" xr:uid="{00000000-0006-0000-0B00-000099050000}">
      <text>
        <r>
          <rPr>
            <sz val="11"/>
            <color theme="1"/>
            <rFont val="Calibri"/>
            <family val="2"/>
            <scheme val="minor"/>
          </rPr>
          <t>מקור: discount_2026_Q2_HE.pdf p.22/227</t>
        </r>
      </text>
    </comment>
    <comment ref="L179" authorId="0" shapeId="0" xr:uid="{00000000-0006-0000-0B00-00009A050000}">
      <text>
        <r>
          <rPr>
            <sz val="11"/>
            <color theme="1"/>
            <rFont val="Calibri"/>
            <family val="2"/>
            <scheme val="minor"/>
          </rPr>
          <t>מקור: discount_2026_Q2_HE.pdf p.22</t>
        </r>
      </text>
    </comment>
    <comment ref="M179" authorId="0" shapeId="0" xr:uid="{00000000-0006-0000-0B00-00009B050000}">
      <text>
        <r>
          <rPr>
            <sz val="11"/>
            <color theme="1"/>
            <rFont val="Calibri"/>
            <family val="2"/>
            <scheme val="minor"/>
          </rPr>
          <t>מקור: discount_2026_Q2_HE.pdf p.22</t>
        </r>
      </text>
    </comment>
    <comment ref="N179" authorId="0" shapeId="0" xr:uid="{00000000-0006-0000-0B00-00009C050000}">
      <text>
        <r>
          <rPr>
            <sz val="11"/>
            <color theme="1"/>
            <rFont val="Calibri"/>
            <family val="2"/>
            <scheme val="minor"/>
          </rPr>
          <t>מקור: discount_2026_Q2_HE.pdf p.22/227</t>
        </r>
      </text>
    </comment>
    <comment ref="F180" authorId="0" shapeId="0" xr:uid="{00000000-0006-0000-0B00-00009D05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(note 24d5)</t>
        </r>
      </text>
    </comment>
    <comment ref="G180" authorId="0" shapeId="0" xr:uid="{00000000-0006-0000-0B00-00009E05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(note 24d5)</t>
        </r>
      </text>
    </comment>
    <comment ref="H180" authorId="0" shapeId="0" xr:uid="{00000000-0006-0000-0B00-00009F050000}">
      <text>
        <r>
          <rPr>
            <sz val="11"/>
            <color theme="1"/>
            <rFont val="Calibri"/>
            <family val="2"/>
            <scheme val="minor"/>
          </rPr>
          <t>מקור: discount_2025_annual_HE.pdf p.200 + discount_2026_Q2_HE.pdf p.193</t>
        </r>
      </text>
    </comment>
    <comment ref="I180" authorId="0" shapeId="0" xr:uid="{00000000-0006-0000-0B00-0000A005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J180" authorId="0" shapeId="0" xr:uid="{00000000-0006-0000-0B00-0000A105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K180" authorId="0" shapeId="0" xr:uid="{00000000-0006-0000-0B00-0000A205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L180" authorId="0" shapeId="0" xr:uid="{00000000-0006-0000-0B00-0000A3050000}">
      <text>
        <r>
          <rPr>
            <sz val="11"/>
            <color theme="1"/>
            <rFont val="Calibri"/>
            <family val="2"/>
            <scheme val="minor"/>
          </rPr>
          <t>מקור: discount_2026_Q2_HE.pdf p.193</t>
        </r>
      </text>
    </comment>
    <comment ref="M180" authorId="0" shapeId="0" xr:uid="{00000000-0006-0000-0B00-0000A4050000}">
      <text>
        <r>
          <rPr>
            <sz val="11"/>
            <color theme="1"/>
            <rFont val="Calibri"/>
            <family val="2"/>
            <scheme val="minor"/>
          </rPr>
          <t>מקור: discount_2026_Q2_HE.pdf p.10</t>
        </r>
      </text>
    </comment>
    <comment ref="N180" authorId="0" shapeId="0" xr:uid="{00000000-0006-0000-0B00-0000A5050000}">
      <text>
        <r>
          <rPr>
            <sz val="11"/>
            <color theme="1"/>
            <rFont val="Calibri"/>
            <family val="2"/>
            <scheme val="minor"/>
          </rPr>
          <t>מקור: discount_2026_Q2_HE.pdf p.10/193</t>
        </r>
      </text>
    </comment>
    <comment ref="E181" authorId="0" shapeId="0" xr:uid="{00000000-0006-0000-0B00-0000A6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81" authorId="0" shapeId="0" xr:uid="{00000000-0006-0000-0B00-0000A7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G181" authorId="0" shapeId="0" xr:uid="{00000000-0006-0000-0B00-0000A8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H181" authorId="0" shapeId="0" xr:uid="{00000000-0006-0000-0B00-0000A9050000}">
      <text>
        <r>
          <rPr>
            <sz val="11"/>
            <color theme="1"/>
            <rFont val="Calibri"/>
            <family val="2"/>
            <scheme val="minor"/>
          </rPr>
          <t>מקור: discount_2025_annual_HE.pdf p.11</t>
        </r>
      </text>
    </comment>
    <comment ref="F182" authorId="0" shapeId="0" xr:uid="{00000000-0006-0000-0B00-0000AA050000}">
      <text>
        <r>
          <rPr>
            <sz val="11"/>
            <color theme="1"/>
            <rFont val="Calibri"/>
            <family val="2"/>
            <scheme val="minor"/>
          </rPr>
          <t>מקור: discount_2023_annual_HE.pdf (group overview, ch. A)</t>
        </r>
      </text>
    </comment>
    <comment ref="G182" authorId="0" shapeId="0" xr:uid="{00000000-0006-0000-0B00-0000AB050000}">
      <text>
        <r>
          <rPr>
            <sz val="11"/>
            <color theme="1"/>
            <rFont val="Calibri"/>
            <family val="2"/>
            <scheme val="minor"/>
          </rPr>
          <t>מקור: discount_2024_annual_HE.pdf (group overview, ch. A)</t>
        </r>
      </text>
    </comment>
    <comment ref="H182" authorId="0" shapeId="0" xr:uid="{00000000-0006-0000-0B00-0000AC050000}">
      <text>
        <r>
          <rPr>
            <sz val="11"/>
            <color theme="1"/>
            <rFont val="Calibri"/>
            <family val="2"/>
            <scheme val="minor"/>
          </rPr>
          <t>מקור: discount_2025_annual_HE.pdf p.10</t>
        </r>
      </text>
    </comment>
    <comment ref="E184" authorId="0" shapeId="0" xr:uid="{00000000-0006-0000-0B00-0000AD050000}">
      <text>
        <r>
          <rPr>
            <sz val="11"/>
            <color theme="1"/>
            <rFont val="Calibri"/>
            <family val="2"/>
            <scheme val="minor"/>
          </rPr>
          <t>מקור: discount_2023_annual_HE.pdf (share price table, ch. A)</t>
        </r>
      </text>
    </comment>
    <comment ref="F184" authorId="0" shapeId="0" xr:uid="{00000000-0006-0000-0B00-0000AE050000}">
      <text>
        <r>
          <rPr>
            <sz val="11"/>
            <color theme="1"/>
            <rFont val="Calibri"/>
            <family val="2"/>
            <scheme val="minor"/>
          </rPr>
          <t>מקור: discount_2024_annual_HE.pdf (share price table, ch. A)</t>
        </r>
      </text>
    </comment>
    <comment ref="G184" authorId="0" shapeId="0" xr:uid="{00000000-0006-0000-0B00-0000AF050000}">
      <text>
        <r>
          <rPr>
            <sz val="11"/>
            <color theme="1"/>
            <rFont val="Calibri"/>
            <family val="2"/>
            <scheme val="minor"/>
          </rPr>
          <t>מקור: discount_2025_annual_HE.pdf p.12</t>
        </r>
      </text>
    </comment>
    <comment ref="H184" authorId="0" shapeId="0" xr:uid="{00000000-0006-0000-0B00-0000B0050000}">
      <text>
        <r>
          <rPr>
            <sz val="11"/>
            <color theme="1"/>
            <rFont val="Calibri"/>
            <family val="2"/>
            <scheme val="minor"/>
          </rPr>
          <t>מקור: discount_2025_annual_HE.pdf p.12</t>
        </r>
      </text>
    </comment>
    <comment ref="L184" authorId="0" shapeId="0" xr:uid="{00000000-0006-0000-0B00-0000B1050000}">
      <text>
        <r>
          <rPr>
            <sz val="11"/>
            <color theme="1"/>
            <rFont val="Calibri"/>
            <family val="2"/>
            <scheme val="minor"/>
          </rPr>
          <t>מקור: discount_2026_Q1_HE.pdf p.11</t>
        </r>
      </text>
    </comment>
    <comment ref="M184" authorId="0" shapeId="0" xr:uid="{00000000-0006-0000-0B00-0000B2050000}">
      <text>
        <r>
          <rPr>
            <sz val="11"/>
            <color theme="1"/>
            <rFont val="Calibri"/>
            <family val="2"/>
            <scheme val="minor"/>
          </rPr>
          <t>מקור: discount_2026_Q2_HE.pdf p.11</t>
        </r>
      </text>
    </comment>
    <comment ref="E185" authorId="0" shapeId="0" xr:uid="{00000000-0006-0000-0B00-0000B3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85" authorId="0" shapeId="0" xr:uid="{00000000-0006-0000-0B00-0000B4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85" authorId="0" shapeId="0" xr:uid="{00000000-0006-0000-0B00-0000B5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85" authorId="0" shapeId="0" xr:uid="{00000000-0006-0000-0B00-0000B6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85" authorId="0" shapeId="0" xr:uid="{00000000-0006-0000-0B00-0000B7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85" authorId="0" shapeId="0" xr:uid="{00000000-0006-0000-0B00-0000B8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85" authorId="0" shapeId="0" xr:uid="{00000000-0006-0000-0B00-0000B9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85" authorId="0" shapeId="0" xr:uid="{00000000-0006-0000-0B00-0000BA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85" authorId="0" shapeId="0" xr:uid="{00000000-0006-0000-0B00-0000BB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85" authorId="0" shapeId="0" xr:uid="{00000000-0006-0000-0B00-0000BC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86" authorId="0" shapeId="0" xr:uid="{00000000-0006-0000-0B00-0000BD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86" authorId="0" shapeId="0" xr:uid="{00000000-0006-0000-0B00-0000BE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86" authorId="0" shapeId="0" xr:uid="{00000000-0006-0000-0B00-0000BF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86" authorId="0" shapeId="0" xr:uid="{00000000-0006-0000-0B00-0000C0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86" authorId="0" shapeId="0" xr:uid="{00000000-0006-0000-0B00-0000C1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86" authorId="0" shapeId="0" xr:uid="{00000000-0006-0000-0B00-0000C2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86" authorId="0" shapeId="0" xr:uid="{00000000-0006-0000-0B00-0000C3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86" authorId="0" shapeId="0" xr:uid="{00000000-0006-0000-0B00-0000C4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86" authorId="0" shapeId="0" xr:uid="{00000000-0006-0000-0B00-0000C5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86" authorId="0" shapeId="0" xr:uid="{00000000-0006-0000-0B00-0000C6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87" authorId="0" shapeId="0" xr:uid="{00000000-0006-0000-0B00-0000C7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87" authorId="0" shapeId="0" xr:uid="{00000000-0006-0000-0B00-0000C8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87" authorId="0" shapeId="0" xr:uid="{00000000-0006-0000-0B00-0000C9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87" authorId="0" shapeId="0" xr:uid="{00000000-0006-0000-0B00-0000CA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87" authorId="0" shapeId="0" xr:uid="{00000000-0006-0000-0B00-0000CB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87" authorId="0" shapeId="0" xr:uid="{00000000-0006-0000-0B00-0000CC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87" authorId="0" shapeId="0" xr:uid="{00000000-0006-0000-0B00-0000CD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87" authorId="0" shapeId="0" xr:uid="{00000000-0006-0000-0B00-0000CE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87" authorId="0" shapeId="0" xr:uid="{00000000-0006-0000-0B00-0000CF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87" authorId="0" shapeId="0" xr:uid="{00000000-0006-0000-0B00-0000D0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88" authorId="0" shapeId="0" xr:uid="{00000000-0006-0000-0B00-0000D1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88" authorId="0" shapeId="0" xr:uid="{00000000-0006-0000-0B00-0000D2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88" authorId="0" shapeId="0" xr:uid="{00000000-0006-0000-0B00-0000D3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88" authorId="0" shapeId="0" xr:uid="{00000000-0006-0000-0B00-0000D4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88" authorId="0" shapeId="0" xr:uid="{00000000-0006-0000-0B00-0000D5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88" authorId="0" shapeId="0" xr:uid="{00000000-0006-0000-0B00-0000D6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88" authorId="0" shapeId="0" xr:uid="{00000000-0006-0000-0B00-0000D7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88" authorId="0" shapeId="0" xr:uid="{00000000-0006-0000-0B00-0000D8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88" authorId="0" shapeId="0" xr:uid="{00000000-0006-0000-0B00-0000D9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88" authorId="0" shapeId="0" xr:uid="{00000000-0006-0000-0B00-0000DA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89" authorId="0" shapeId="0" xr:uid="{00000000-0006-0000-0B00-0000DB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(fibi_2025_annual_HE.pdf p301 (נספח 2, רב תקופתי))</t>
        </r>
      </text>
    </comment>
    <comment ref="F189" authorId="0" shapeId="0" xr:uid="{00000000-0006-0000-0B00-0000DC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(fibi_2025_annual_HE.pdf p301 (נספח 2, רב תקופתי))</t>
        </r>
      </text>
    </comment>
    <comment ref="G189" authorId="0" shapeId="0" xr:uid="{00000000-0006-0000-0B00-0000DD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(fibi_2025_annual_HE.pdf p301 (נספח 2, רב תקופתי))</t>
        </r>
      </text>
    </comment>
    <comment ref="H189" authorId="0" shapeId="0" xr:uid="{00000000-0006-0000-0B00-0000DE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(fibi_2025_annual_HE.pdf p301 (נספח 2, רב תקופתי))</t>
        </r>
      </text>
    </comment>
    <comment ref="I189" authorId="0" shapeId="0" xr:uid="{00000000-0006-0000-0B00-0000DF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(fibi_2026_Q1_HE.pdf p70)</t>
        </r>
      </text>
    </comment>
    <comment ref="J189" authorId="0" shapeId="0" xr:uid="{00000000-0006-0000-0B00-0000E0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(fibi_2026_Q2_HE.pdf p70)</t>
        </r>
      </text>
    </comment>
    <comment ref="K189" authorId="0" shapeId="0" xr:uid="{00000000-0006-0000-0B00-0000E1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(fibi_2026_Q2_HE.pdf p70)</t>
        </r>
      </text>
    </comment>
    <comment ref="L189" authorId="0" shapeId="0" xr:uid="{00000000-0006-0000-0B00-0000E2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(fibi_2026_Q1_HE.pdf p70)</t>
        </r>
      </text>
    </comment>
    <comment ref="M189" authorId="0" shapeId="0" xr:uid="{00000000-0006-0000-0B00-0000E3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(fibi_2026_Q2_HE.pdf p70)</t>
        </r>
      </text>
    </comment>
    <comment ref="N189" authorId="0" shapeId="0" xr:uid="{00000000-0006-0000-0B00-0000E4050000}">
      <text>
        <r>
          <rPr>
            <sz val="11"/>
            <color theme="1"/>
            <rFont val="Calibri"/>
            <family val="2"/>
            <scheme val="minor"/>
          </rPr>
          <t>מקור: computed NII + non-interest income (fibi_2026_Q2_HE.pdf p70)</t>
        </r>
      </text>
    </comment>
    <comment ref="E190" authorId="0" shapeId="0" xr:uid="{00000000-0006-0000-0B00-0000E5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90" authorId="0" shapeId="0" xr:uid="{00000000-0006-0000-0B00-0000E6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90" authorId="0" shapeId="0" xr:uid="{00000000-0006-0000-0B00-0000E7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90" authorId="0" shapeId="0" xr:uid="{00000000-0006-0000-0B00-0000E8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90" authorId="0" shapeId="0" xr:uid="{00000000-0006-0000-0B00-0000E9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90" authorId="0" shapeId="0" xr:uid="{00000000-0006-0000-0B00-0000EA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90" authorId="0" shapeId="0" xr:uid="{00000000-0006-0000-0B00-0000EB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90" authorId="0" shapeId="0" xr:uid="{00000000-0006-0000-0B00-0000EC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90" authorId="0" shapeId="0" xr:uid="{00000000-0006-0000-0B00-0000ED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90" authorId="0" shapeId="0" xr:uid="{00000000-0006-0000-0B00-0000EE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91" authorId="0" shapeId="0" xr:uid="{00000000-0006-0000-0B00-0000EF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91" authorId="0" shapeId="0" xr:uid="{00000000-0006-0000-0B00-0000F0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91" authorId="0" shapeId="0" xr:uid="{00000000-0006-0000-0B00-0000F1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91" authorId="0" shapeId="0" xr:uid="{00000000-0006-0000-0B00-0000F2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91" authorId="0" shapeId="0" xr:uid="{00000000-0006-0000-0B00-0000F3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91" authorId="0" shapeId="0" xr:uid="{00000000-0006-0000-0B00-0000F4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91" authorId="0" shapeId="0" xr:uid="{00000000-0006-0000-0B00-0000F5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91" authorId="0" shapeId="0" xr:uid="{00000000-0006-0000-0B00-0000F6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91" authorId="0" shapeId="0" xr:uid="{00000000-0006-0000-0B00-0000F7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91" authorId="0" shapeId="0" xr:uid="{00000000-0006-0000-0B00-0000F8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92" authorId="0" shapeId="0" xr:uid="{00000000-0006-0000-0B00-0000F9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92" authorId="0" shapeId="0" xr:uid="{00000000-0006-0000-0B00-0000FA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92" authorId="0" shapeId="0" xr:uid="{00000000-0006-0000-0B00-0000FB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92" authorId="0" shapeId="0" xr:uid="{00000000-0006-0000-0B00-0000FC05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92" authorId="0" shapeId="0" xr:uid="{00000000-0006-0000-0B00-0000FD05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92" authorId="0" shapeId="0" xr:uid="{00000000-0006-0000-0B00-0000FE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92" authorId="0" shapeId="0" xr:uid="{00000000-0006-0000-0B00-0000FF05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92" authorId="0" shapeId="0" xr:uid="{00000000-0006-0000-0B00-000000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92" authorId="0" shapeId="0" xr:uid="{00000000-0006-0000-0B00-000001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92" authorId="0" shapeId="0" xr:uid="{00000000-0006-0000-0B00-000002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93" authorId="0" shapeId="0" xr:uid="{00000000-0006-0000-0B00-000003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93" authorId="0" shapeId="0" xr:uid="{00000000-0006-0000-0B00-000004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93" authorId="0" shapeId="0" xr:uid="{00000000-0006-0000-0B00-000005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93" authorId="0" shapeId="0" xr:uid="{00000000-0006-0000-0B00-000006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93" authorId="0" shapeId="0" xr:uid="{00000000-0006-0000-0B00-000007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93" authorId="0" shapeId="0" xr:uid="{00000000-0006-0000-0B00-000008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93" authorId="0" shapeId="0" xr:uid="{00000000-0006-0000-0B00-000009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93" authorId="0" shapeId="0" xr:uid="{00000000-0006-0000-0B00-00000A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93" authorId="0" shapeId="0" xr:uid="{00000000-0006-0000-0B00-00000B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93" authorId="0" shapeId="0" xr:uid="{00000000-0006-0000-0B00-00000C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94" authorId="0" shapeId="0" xr:uid="{00000000-0006-0000-0B00-00000D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94" authorId="0" shapeId="0" xr:uid="{00000000-0006-0000-0B00-00000E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94" authorId="0" shapeId="0" xr:uid="{00000000-0006-0000-0B00-00000F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94" authorId="0" shapeId="0" xr:uid="{00000000-0006-0000-0B00-000010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94" authorId="0" shapeId="0" xr:uid="{00000000-0006-0000-0B00-000011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94" authorId="0" shapeId="0" xr:uid="{00000000-0006-0000-0B00-000012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94" authorId="0" shapeId="0" xr:uid="{00000000-0006-0000-0B00-000013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94" authorId="0" shapeId="0" xr:uid="{00000000-0006-0000-0B00-000014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94" authorId="0" shapeId="0" xr:uid="{00000000-0006-0000-0B00-000015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94" authorId="0" shapeId="0" xr:uid="{00000000-0006-0000-0B00-000016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95" authorId="0" shapeId="0" xr:uid="{00000000-0006-0000-0B00-000017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F195" authorId="0" shapeId="0" xr:uid="{00000000-0006-0000-0B00-000018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G195" authorId="0" shapeId="0" xr:uid="{00000000-0006-0000-0B00-000019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H195" authorId="0" shapeId="0" xr:uid="{00000000-0006-0000-0B00-00001A060000}">
      <text>
        <r>
          <rPr>
            <sz val="11"/>
            <color theme="1"/>
            <rFont val="Calibri"/>
            <family val="2"/>
            <scheme val="minor"/>
          </rPr>
          <t>מקור: fibi_2025_annual_HE.pdf p301 (נספח 2, רב תקופתי)</t>
        </r>
      </text>
    </comment>
    <comment ref="I195" authorId="0" shapeId="0" xr:uid="{00000000-0006-0000-0B00-00001B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J195" authorId="0" shapeId="0" xr:uid="{00000000-0006-0000-0B00-00001C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K195" authorId="0" shapeId="0" xr:uid="{00000000-0006-0000-0B00-00001D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L195" authorId="0" shapeId="0" xr:uid="{00000000-0006-0000-0B00-00001E060000}">
      <text>
        <r>
          <rPr>
            <sz val="11"/>
            <color theme="1"/>
            <rFont val="Calibri"/>
            <family val="2"/>
            <scheme val="minor"/>
          </rPr>
          <t>מקור: fibi_2026_Q1_HE.pdf p70</t>
        </r>
      </text>
    </comment>
    <comment ref="M195" authorId="0" shapeId="0" xr:uid="{00000000-0006-0000-0B00-00001F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N195" authorId="0" shapeId="0" xr:uid="{00000000-0006-0000-0B00-000020060000}">
      <text>
        <r>
          <rPr>
            <sz val="11"/>
            <color theme="1"/>
            <rFont val="Calibri"/>
            <family val="2"/>
            <scheme val="minor"/>
          </rPr>
          <t>מקור: fibi_2026_Q2_HE.pdf p70</t>
        </r>
      </text>
    </comment>
    <comment ref="E196" authorId="0" shapeId="0" xr:uid="{00000000-0006-0000-0B00-000021060000}">
      <text>
        <r>
          <rPr>
            <sz val="11"/>
            <color theme="1"/>
            <rFont val="Calibri"/>
            <family val="2"/>
            <scheme val="minor"/>
          </rPr>
          <t>מקור: fibi_2023_annual_HE.pdf p35</t>
        </r>
      </text>
    </comment>
    <comment ref="F196" authorId="0" shapeId="0" xr:uid="{00000000-0006-0000-0B00-000022060000}">
      <text>
        <r>
          <rPr>
            <sz val="11"/>
            <color theme="1"/>
            <rFont val="Calibri"/>
            <family val="2"/>
            <scheme val="minor"/>
          </rPr>
          <t>מקור: fibi_2023_annual_HE.pdf p35; fibi_2026_Q2_HE.pdf p31</t>
        </r>
      </text>
    </comment>
    <comment ref="G196" authorId="0" shapeId="0" xr:uid="{00000000-0006-0000-0B00-000023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H196" authorId="0" shapeId="0" xr:uid="{00000000-0006-0000-0B00-000024060000}">
      <text>
        <r>
          <rPr>
            <sz val="11"/>
            <color theme="1"/>
            <rFont val="Calibri"/>
            <family val="2"/>
            <scheme val="minor"/>
          </rPr>
          <t>מקור: fibi_2025_annual_HE.pdf p41; fibi_2026_Q2_HE.pdf p31 (טבלת חלוקות)</t>
        </r>
      </text>
    </comment>
    <comment ref="I196" authorId="0" shapeId="0" xr:uid="{00000000-0006-0000-0B00-000025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J196" authorId="0" shapeId="0" xr:uid="{00000000-0006-0000-0B00-000026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K196" authorId="0" shapeId="0" xr:uid="{00000000-0006-0000-0B00-000027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L196" authorId="0" shapeId="0" xr:uid="{00000000-0006-0000-0B00-000028060000}">
      <text>
        <r>
          <rPr>
            <sz val="11"/>
            <color theme="1"/>
            <rFont val="Calibri"/>
            <family val="2"/>
            <scheme val="minor"/>
          </rPr>
          <t>מקור: fibi_2026_Q1_HE.pdf p31; fibi_2026_Q2_HE.pdf p31</t>
        </r>
      </text>
    </comment>
    <comment ref="M196" authorId="0" shapeId="0" xr:uid="{00000000-0006-0000-0B00-000029060000}">
      <text>
        <r>
          <rPr>
            <sz val="11"/>
            <color theme="1"/>
            <rFont val="Calibri"/>
            <family val="2"/>
            <scheme val="minor"/>
          </rPr>
          <t>מקור: fibi_2026_Q2_HE.pdf p30</t>
        </r>
      </text>
    </comment>
    <comment ref="N196" authorId="0" shapeId="0" xr:uid="{00000000-0006-0000-0B00-00002A060000}">
      <text>
        <r>
          <rPr>
            <sz val="11"/>
            <color theme="1"/>
            <rFont val="Calibri"/>
            <family val="2"/>
            <scheme val="minor"/>
          </rPr>
          <t>מקור: fibi_2026_Q1_HE.pdf p31; fibi_2026_Q2_HE.pdf p30</t>
        </r>
      </text>
    </comment>
    <comment ref="F197" authorId="0" shapeId="0" xr:uid="{00000000-0006-0000-0B00-00002B060000}">
      <text>
        <r>
          <rPr>
            <sz val="11"/>
            <color theme="1"/>
            <rFont val="Calibri"/>
            <family val="2"/>
            <scheme val="minor"/>
          </rPr>
          <t>מקור: fibi_2023_annual_HE.pdf p35; fibi_2026_Q2_HE.pdf p31</t>
        </r>
      </text>
    </comment>
    <comment ref="G197" authorId="0" shapeId="0" xr:uid="{00000000-0006-0000-0B00-00002C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H197" authorId="0" shapeId="0" xr:uid="{00000000-0006-0000-0B00-00002D060000}">
      <text>
        <r>
          <rPr>
            <sz val="11"/>
            <color theme="1"/>
            <rFont val="Calibri"/>
            <family val="2"/>
            <scheme val="minor"/>
          </rPr>
          <t>מקור: fibi_2025_annual_HE.pdf p41; fibi_2026_Q2_HE.pdf p31 (טבלת חלוקות)</t>
        </r>
      </text>
    </comment>
    <comment ref="I197" authorId="0" shapeId="0" xr:uid="{00000000-0006-0000-0B00-00002E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J197" authorId="0" shapeId="0" xr:uid="{00000000-0006-0000-0B00-00002F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K197" authorId="0" shapeId="0" xr:uid="{00000000-0006-0000-0B00-000030060000}">
      <text>
        <r>
          <rPr>
            <sz val="11"/>
            <color theme="1"/>
            <rFont val="Calibri"/>
            <family val="2"/>
            <scheme val="minor"/>
          </rPr>
          <t>מקור: fibi_2026_Q2_HE.pdf p31</t>
        </r>
      </text>
    </comment>
    <comment ref="L197" authorId="0" shapeId="0" xr:uid="{00000000-0006-0000-0B00-000031060000}">
      <text>
        <r>
          <rPr>
            <sz val="11"/>
            <color theme="1"/>
            <rFont val="Calibri"/>
            <family val="2"/>
            <scheme val="minor"/>
          </rPr>
          <t>מקור: fibi_2026_Q1_HE.pdf p31; fibi_2026_Q2_HE.pdf p31</t>
        </r>
      </text>
    </comment>
    <comment ref="E198" authorId="0" shapeId="0" xr:uid="{00000000-0006-0000-0B00-000032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198" authorId="0" shapeId="0" xr:uid="{00000000-0006-0000-0B00-000033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198" authorId="0" shapeId="0" xr:uid="{00000000-0006-0000-0B00-000034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198" authorId="0" shapeId="0" xr:uid="{00000000-0006-0000-0B00-000035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198" authorId="0" shapeId="0" xr:uid="{00000000-0006-0000-0B00-000036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198" authorId="0" shapeId="0" xr:uid="{00000000-0006-0000-0B00-000037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198" authorId="0" shapeId="0" xr:uid="{00000000-0006-0000-0B00-000038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198" authorId="0" shapeId="0" xr:uid="{00000000-0006-0000-0B00-000039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199" authorId="0" shapeId="0" xr:uid="{00000000-0006-0000-0B00-00003A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199" authorId="0" shapeId="0" xr:uid="{00000000-0006-0000-0B00-00003B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199" authorId="0" shapeId="0" xr:uid="{00000000-0006-0000-0B00-00003C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199" authorId="0" shapeId="0" xr:uid="{00000000-0006-0000-0B00-00003D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199" authorId="0" shapeId="0" xr:uid="{00000000-0006-0000-0B00-00003E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199" authorId="0" shapeId="0" xr:uid="{00000000-0006-0000-0B00-00003F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199" authorId="0" shapeId="0" xr:uid="{00000000-0006-0000-0B00-000040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199" authorId="0" shapeId="0" xr:uid="{00000000-0006-0000-0B00-000041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0" authorId="0" shapeId="0" xr:uid="{00000000-0006-0000-0B00-000042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0" authorId="0" shapeId="0" xr:uid="{00000000-0006-0000-0B00-000043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0" authorId="0" shapeId="0" xr:uid="{00000000-0006-0000-0B00-000044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0" authorId="0" shapeId="0" xr:uid="{00000000-0006-0000-0B00-000045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0" authorId="0" shapeId="0" xr:uid="{00000000-0006-0000-0B00-000046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0" authorId="0" shapeId="0" xr:uid="{00000000-0006-0000-0B00-000047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0" authorId="0" shapeId="0" xr:uid="{00000000-0006-0000-0B00-000048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0" authorId="0" shapeId="0" xr:uid="{00000000-0006-0000-0B00-000049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1" authorId="0" shapeId="0" xr:uid="{00000000-0006-0000-0B00-00004A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1" authorId="0" shapeId="0" xr:uid="{00000000-0006-0000-0B00-00004B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1" authorId="0" shapeId="0" xr:uid="{00000000-0006-0000-0B00-00004C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1" authorId="0" shapeId="0" xr:uid="{00000000-0006-0000-0B00-00004D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1" authorId="0" shapeId="0" xr:uid="{00000000-0006-0000-0B00-00004E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1" authorId="0" shapeId="0" xr:uid="{00000000-0006-0000-0B00-00004F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1" authorId="0" shapeId="0" xr:uid="{00000000-0006-0000-0B00-000050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1" authorId="0" shapeId="0" xr:uid="{00000000-0006-0000-0B00-000051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2" authorId="0" shapeId="0" xr:uid="{00000000-0006-0000-0B00-000052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2" authorId="0" shapeId="0" xr:uid="{00000000-0006-0000-0B00-000053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2" authorId="0" shapeId="0" xr:uid="{00000000-0006-0000-0B00-000054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2" authorId="0" shapeId="0" xr:uid="{00000000-0006-0000-0B00-000055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2" authorId="0" shapeId="0" xr:uid="{00000000-0006-0000-0B00-000056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2" authorId="0" shapeId="0" xr:uid="{00000000-0006-0000-0B00-000057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2" authorId="0" shapeId="0" xr:uid="{00000000-0006-0000-0B00-000058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2" authorId="0" shapeId="0" xr:uid="{00000000-0006-0000-0B00-000059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3" authorId="0" shapeId="0" xr:uid="{00000000-0006-0000-0B00-00005A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3" authorId="0" shapeId="0" xr:uid="{00000000-0006-0000-0B00-00005B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3" authorId="0" shapeId="0" xr:uid="{00000000-0006-0000-0B00-00005C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3" authorId="0" shapeId="0" xr:uid="{00000000-0006-0000-0B00-00005D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3" authorId="0" shapeId="0" xr:uid="{00000000-0006-0000-0B00-00005E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3" authorId="0" shapeId="0" xr:uid="{00000000-0006-0000-0B00-00005F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3" authorId="0" shapeId="0" xr:uid="{00000000-0006-0000-0B00-000060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3" authorId="0" shapeId="0" xr:uid="{00000000-0006-0000-0B00-000061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4" authorId="0" shapeId="0" xr:uid="{00000000-0006-0000-0B00-000062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4" authorId="0" shapeId="0" xr:uid="{00000000-0006-0000-0B00-000063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4" authorId="0" shapeId="0" xr:uid="{00000000-0006-0000-0B00-000064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4" authorId="0" shapeId="0" xr:uid="{00000000-0006-0000-0B00-000065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4" authorId="0" shapeId="0" xr:uid="{00000000-0006-0000-0B00-000066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4" authorId="0" shapeId="0" xr:uid="{00000000-0006-0000-0B00-000067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4" authorId="0" shapeId="0" xr:uid="{00000000-0006-0000-0B00-000068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4" authorId="0" shapeId="0" xr:uid="{00000000-0006-0000-0B00-000069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5" authorId="0" shapeId="0" xr:uid="{00000000-0006-0000-0B00-00006A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5" authorId="0" shapeId="0" xr:uid="{00000000-0006-0000-0B00-00006B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5" authorId="0" shapeId="0" xr:uid="{00000000-0006-0000-0B00-00006C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5" authorId="0" shapeId="0" xr:uid="{00000000-0006-0000-0B00-00006D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5" authorId="0" shapeId="0" xr:uid="{00000000-0006-0000-0B00-00006E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5" authorId="0" shapeId="0" xr:uid="{00000000-0006-0000-0B00-00006F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5" authorId="0" shapeId="0" xr:uid="{00000000-0006-0000-0B00-000070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5" authorId="0" shapeId="0" xr:uid="{00000000-0006-0000-0B00-000071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6" authorId="0" shapeId="0" xr:uid="{00000000-0006-0000-0B00-000072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6" authorId="0" shapeId="0" xr:uid="{00000000-0006-0000-0B00-000073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6" authorId="0" shapeId="0" xr:uid="{00000000-0006-0000-0B00-000074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6" authorId="0" shapeId="0" xr:uid="{00000000-0006-0000-0B00-000075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6" authorId="0" shapeId="0" xr:uid="{00000000-0006-0000-0B00-000076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6" authorId="0" shapeId="0" xr:uid="{00000000-0006-0000-0B00-000077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6" authorId="0" shapeId="0" xr:uid="{00000000-0006-0000-0B00-000078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6" authorId="0" shapeId="0" xr:uid="{00000000-0006-0000-0B00-000079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7" authorId="0" shapeId="0" xr:uid="{00000000-0006-0000-0B00-00007A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F207" authorId="0" shapeId="0" xr:uid="{00000000-0006-0000-0B00-00007B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G207" authorId="0" shapeId="0" xr:uid="{00000000-0006-0000-0B00-00007C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H207" authorId="0" shapeId="0" xr:uid="{00000000-0006-0000-0B00-00007D060000}">
      <text>
        <r>
          <rPr>
            <sz val="11"/>
            <color theme="1"/>
            <rFont val="Calibri"/>
            <family val="2"/>
            <scheme val="minor"/>
          </rPr>
          <t>מקור: fibi_2025_annual_HE.pdf p303 (נספח 4, מאזן רב תקופתי)</t>
        </r>
      </text>
    </comment>
    <comment ref="I207" authorId="0" shapeId="0" xr:uid="{00000000-0006-0000-0B00-00007E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J207" authorId="0" shapeId="0" xr:uid="{00000000-0006-0000-0B00-00007F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L207" authorId="0" shapeId="0" xr:uid="{00000000-0006-0000-0B00-000080060000}">
      <text>
        <r>
          <rPr>
            <sz val="11"/>
            <color theme="1"/>
            <rFont val="Calibri"/>
            <family val="2"/>
            <scheme val="minor"/>
          </rPr>
          <t>מקור: fibi_2026_Q1_HE.pdf p72</t>
        </r>
      </text>
    </comment>
    <comment ref="M207" authorId="0" shapeId="0" xr:uid="{00000000-0006-0000-0B00-000081060000}">
      <text>
        <r>
          <rPr>
            <sz val="11"/>
            <color theme="1"/>
            <rFont val="Calibri"/>
            <family val="2"/>
            <scheme val="minor"/>
          </rPr>
          <t>מקור: fibi_2026_Q2_HE.pdf p72</t>
        </r>
      </text>
    </comment>
    <comment ref="E208" authorId="0" shapeId="0" xr:uid="{00000000-0006-0000-0B00-000082060000}">
      <text>
        <r>
          <rPr>
            <sz val="11"/>
            <color theme="1"/>
            <rFont val="Calibri"/>
            <family val="2"/>
            <scheme val="minor"/>
          </rPr>
          <t>מקור: fibi_2023_annual_HE.pdf p33</t>
        </r>
      </text>
    </comment>
    <comment ref="F208" authorId="0" shapeId="0" xr:uid="{00000000-0006-0000-0B00-000083060000}">
      <text>
        <r>
          <rPr>
            <sz val="11"/>
            <color theme="1"/>
            <rFont val="Calibri"/>
            <family val="2"/>
            <scheme val="minor"/>
          </rPr>
          <t>מקור: fibi_2024_annual_HE.pdf p34</t>
        </r>
      </text>
    </comment>
    <comment ref="G208" authorId="0" shapeId="0" xr:uid="{00000000-0006-0000-0B00-000084060000}">
      <text>
        <r>
          <rPr>
            <sz val="11"/>
            <color theme="1"/>
            <rFont val="Calibri"/>
            <family val="2"/>
            <scheme val="minor"/>
          </rPr>
          <t>מקור: fibi_2025_annual_HE.pdf p38</t>
        </r>
      </text>
    </comment>
    <comment ref="H208" authorId="0" shapeId="0" xr:uid="{00000000-0006-0000-0B00-000085060000}">
      <text>
        <r>
          <rPr>
            <sz val="11"/>
            <color theme="1"/>
            <rFont val="Calibri"/>
            <family val="2"/>
            <scheme val="minor"/>
          </rPr>
          <t>מקור: fibi_2025_annual_HE.pdf p38</t>
        </r>
      </text>
    </comment>
    <comment ref="L208" authorId="0" shapeId="0" xr:uid="{00000000-0006-0000-0B00-000086060000}">
      <text>
        <r>
          <rPr>
            <sz val="11"/>
            <color theme="1"/>
            <rFont val="Calibri"/>
            <family val="2"/>
            <scheme val="minor"/>
          </rPr>
          <t>מקור: fibi_2026_Q1_HE.pdf p30</t>
        </r>
      </text>
    </comment>
    <comment ref="M208" authorId="0" shapeId="0" xr:uid="{00000000-0006-0000-0B00-000087060000}">
      <text>
        <r>
          <rPr>
            <sz val="11"/>
            <color theme="1"/>
            <rFont val="Calibri"/>
            <family val="2"/>
            <scheme val="minor"/>
          </rPr>
          <t>מקור: fibi_2026_Q2_HE.pdf p29</t>
        </r>
      </text>
    </comment>
    <comment ref="E209" authorId="0" shapeId="0" xr:uid="{00000000-0006-0000-0B00-000088060000}">
      <text>
        <r>
          <rPr>
            <sz val="11"/>
            <color theme="1"/>
            <rFont val="Calibri"/>
            <family val="2"/>
            <scheme val="minor"/>
          </rPr>
          <t>מקור: fibi_2023_annual_HE.pdf p27 (אשראי לציבור לפי מגזרי פעילות)</t>
        </r>
      </text>
    </comment>
    <comment ref="F209" authorId="0" shapeId="0" xr:uid="{00000000-0006-0000-0B00-000089060000}">
      <text>
        <r>
          <rPr>
            <sz val="11"/>
            <color theme="1"/>
            <rFont val="Calibri"/>
            <family val="2"/>
            <scheme val="minor"/>
          </rPr>
          <t>מקור: fibi_2024_annual_HE.pdf p198</t>
        </r>
      </text>
    </comment>
    <comment ref="G209" authorId="0" shapeId="0" xr:uid="{00000000-0006-0000-0B00-00008A060000}">
      <text>
        <r>
          <rPr>
            <sz val="11"/>
            <color theme="1"/>
            <rFont val="Calibri"/>
            <family val="2"/>
            <scheme val="minor"/>
          </rPr>
          <t>מקור: fibi_2025_annual_HE.pdf p215</t>
        </r>
      </text>
    </comment>
    <comment ref="H209" authorId="0" shapeId="0" xr:uid="{00000000-0006-0000-0B00-00008B060000}">
      <text>
        <r>
          <rPr>
            <sz val="11"/>
            <color theme="1"/>
            <rFont val="Calibri"/>
            <family val="2"/>
            <scheme val="minor"/>
          </rPr>
          <t>מקור: fibi_2025_annual_HE.pdf p214 (באור 29, אנשים פרטיים - הלוואות לדיור)</t>
        </r>
      </text>
    </comment>
    <comment ref="I209" authorId="0" shapeId="0" xr:uid="{00000000-0006-0000-0B00-00008C060000}">
      <text>
        <r>
          <rPr>
            <sz val="11"/>
            <color theme="1"/>
            <rFont val="Calibri"/>
            <family val="2"/>
            <scheme val="minor"/>
          </rPr>
          <t>מקור: fibi_2026_Q1_HE.pdf p117</t>
        </r>
      </text>
    </comment>
    <comment ref="J209" authorId="0" shapeId="0" xr:uid="{00000000-0006-0000-0B00-00008D060000}">
      <text>
        <r>
          <rPr>
            <sz val="11"/>
            <color theme="1"/>
            <rFont val="Calibri"/>
            <family val="2"/>
            <scheme val="minor"/>
          </rPr>
          <t>מקור: fibi_2026_Q2_HE.pdf p24 / p128</t>
        </r>
      </text>
    </comment>
    <comment ref="L209" authorId="0" shapeId="0" xr:uid="{00000000-0006-0000-0B00-00008E060000}">
      <text>
        <r>
          <rPr>
            <sz val="11"/>
            <color theme="1"/>
            <rFont val="Calibri"/>
            <family val="2"/>
            <scheme val="minor"/>
          </rPr>
          <t>מקור: fibi_2026_Q1_HE.pdf p117</t>
        </r>
      </text>
    </comment>
    <comment ref="M209" authorId="0" shapeId="0" xr:uid="{00000000-0006-0000-0B00-00008F060000}">
      <text>
        <r>
          <rPr>
            <sz val="11"/>
            <color theme="1"/>
            <rFont val="Calibri"/>
            <family val="2"/>
            <scheme val="minor"/>
          </rPr>
          <t>מקור: fibi_2026_Q2_HE.pdf p24 / p128</t>
        </r>
      </text>
    </comment>
    <comment ref="F211" authorId="0" shapeId="0" xr:uid="{00000000-0006-0000-0B00-000090060000}">
      <text>
        <r>
          <rPr>
            <sz val="11"/>
            <color theme="1"/>
            <rFont val="Calibri"/>
            <family val="2"/>
            <scheme val="minor"/>
          </rPr>
          <t>מקור: fibi_2024_annual_HE.pdf p198</t>
        </r>
      </text>
    </comment>
    <comment ref="G211" authorId="0" shapeId="0" xr:uid="{00000000-0006-0000-0B00-000091060000}">
      <text>
        <r>
          <rPr>
            <sz val="11"/>
            <color theme="1"/>
            <rFont val="Calibri"/>
            <family val="2"/>
            <scheme val="minor"/>
          </rPr>
          <t>מקור: fibi_2025_annual_HE.pdf p51 / p215</t>
        </r>
      </text>
    </comment>
    <comment ref="H211" authorId="0" shapeId="0" xr:uid="{00000000-0006-0000-0B00-000092060000}">
      <text>
        <r>
          <rPr>
            <sz val="11"/>
            <color theme="1"/>
            <rFont val="Calibri"/>
            <family val="2"/>
            <scheme val="minor"/>
          </rPr>
          <t>מקור: fibi_2025_annual_HE.pdf p51 / p214</t>
        </r>
      </text>
    </comment>
    <comment ref="I211" authorId="0" shapeId="0" xr:uid="{00000000-0006-0000-0B00-000093060000}">
      <text>
        <r>
          <rPr>
            <sz val="11"/>
            <color theme="1"/>
            <rFont val="Calibri"/>
            <family val="2"/>
            <scheme val="minor"/>
          </rPr>
          <t>מקור: fibi_2026_Q1_HE.pdf p117</t>
        </r>
      </text>
    </comment>
    <comment ref="J211" authorId="0" shapeId="0" xr:uid="{00000000-0006-0000-0B00-000094060000}">
      <text>
        <r>
          <rPr>
            <sz val="11"/>
            <color theme="1"/>
            <rFont val="Calibri"/>
            <family val="2"/>
            <scheme val="minor"/>
          </rPr>
          <t>מקור: fibi_2026_Q2_HE.pdf p128</t>
        </r>
      </text>
    </comment>
    <comment ref="L211" authorId="0" shapeId="0" xr:uid="{00000000-0006-0000-0B00-000095060000}">
      <text>
        <r>
          <rPr>
            <sz val="11"/>
            <color theme="1"/>
            <rFont val="Calibri"/>
            <family val="2"/>
            <scheme val="minor"/>
          </rPr>
          <t>מקור: fibi_2026_Q1_HE.pdf p117</t>
        </r>
      </text>
    </comment>
    <comment ref="M211" authorId="0" shapeId="0" xr:uid="{00000000-0006-0000-0B00-000096060000}">
      <text>
        <r>
          <rPr>
            <sz val="11"/>
            <color theme="1"/>
            <rFont val="Calibri"/>
            <family val="2"/>
            <scheme val="minor"/>
          </rPr>
          <t>מקור: fibi_2026_Q2_HE.pdf p128</t>
        </r>
      </text>
    </comment>
    <comment ref="E212" authorId="0" shapeId="0" xr:uid="{00000000-0006-0000-0B00-000097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12" authorId="0" shapeId="0" xr:uid="{00000000-0006-0000-0B00-000098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12" authorId="0" shapeId="0" xr:uid="{00000000-0006-0000-0B00-000099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12" authorId="0" shapeId="0" xr:uid="{00000000-0006-0000-0B00-00009A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12" authorId="0" shapeId="0" xr:uid="{00000000-0006-0000-0B00-00009B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12" authorId="0" shapeId="0" xr:uid="{00000000-0006-0000-0B00-00009C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K212" authorId="0" shapeId="0" xr:uid="{00000000-0006-0000-0B00-00009D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12" authorId="0" shapeId="0" xr:uid="{00000000-0006-0000-0B00-00009E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12" authorId="0" shapeId="0" xr:uid="{00000000-0006-0000-0B00-00009F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N212" authorId="0" shapeId="0" xr:uid="{00000000-0006-0000-0B00-0000A0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13" authorId="0" shapeId="0" xr:uid="{00000000-0006-0000-0B00-0000A1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13" authorId="0" shapeId="0" xr:uid="{00000000-0006-0000-0B00-0000A2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13" authorId="0" shapeId="0" xr:uid="{00000000-0006-0000-0B00-0000A3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13" authorId="0" shapeId="0" xr:uid="{00000000-0006-0000-0B00-0000A4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13" authorId="0" shapeId="0" xr:uid="{00000000-0006-0000-0B00-0000A5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13" authorId="0" shapeId="0" xr:uid="{00000000-0006-0000-0B00-0000A6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K213" authorId="0" shapeId="0" xr:uid="{00000000-0006-0000-0B00-0000A7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13" authorId="0" shapeId="0" xr:uid="{00000000-0006-0000-0B00-0000A8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13" authorId="0" shapeId="0" xr:uid="{00000000-0006-0000-0B00-0000A9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N213" authorId="0" shapeId="0" xr:uid="{00000000-0006-0000-0B00-0000AA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14" authorId="0" shapeId="0" xr:uid="{00000000-0006-0000-0B00-0000AB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14" authorId="0" shapeId="0" xr:uid="{00000000-0006-0000-0B00-0000AC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14" authorId="0" shapeId="0" xr:uid="{00000000-0006-0000-0B00-0000AD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14" authorId="0" shapeId="0" xr:uid="{00000000-0006-0000-0B00-0000AE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14" authorId="0" shapeId="0" xr:uid="{00000000-0006-0000-0B00-0000AF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14" authorId="0" shapeId="0" xr:uid="{00000000-0006-0000-0B00-0000B0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14" authorId="0" shapeId="0" xr:uid="{00000000-0006-0000-0B00-0000B1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14" authorId="0" shapeId="0" xr:uid="{00000000-0006-0000-0B00-0000B2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15" authorId="0" shapeId="0" xr:uid="{00000000-0006-0000-0B00-0000B3060000}">
      <text>
        <r>
          <rPr>
            <sz val="11"/>
            <color theme="1"/>
            <rFont val="Calibri"/>
            <family val="2"/>
            <scheme val="minor"/>
          </rPr>
          <t>מקור: fibi_2023_annual_HE.pdf p33</t>
        </r>
      </text>
    </comment>
    <comment ref="F215" authorId="0" shapeId="0" xr:uid="{00000000-0006-0000-0B00-0000B4060000}">
      <text>
        <r>
          <rPr>
            <sz val="11"/>
            <color theme="1"/>
            <rFont val="Calibri"/>
            <family val="2"/>
            <scheme val="minor"/>
          </rPr>
          <t>מקור: fibi_2024_annual_HE.pdf p34</t>
        </r>
      </text>
    </comment>
    <comment ref="G215" authorId="0" shapeId="0" xr:uid="{00000000-0006-0000-0B00-0000B5060000}">
      <text>
        <r>
          <rPr>
            <sz val="11"/>
            <color theme="1"/>
            <rFont val="Calibri"/>
            <family val="2"/>
            <scheme val="minor"/>
          </rPr>
          <t>מקור: fibi_2025_annual_HE.pdf p38</t>
        </r>
      </text>
    </comment>
    <comment ref="H215" authorId="0" shapeId="0" xr:uid="{00000000-0006-0000-0B00-0000B6060000}">
      <text>
        <r>
          <rPr>
            <sz val="11"/>
            <color theme="1"/>
            <rFont val="Calibri"/>
            <family val="2"/>
            <scheme val="minor"/>
          </rPr>
          <t>מקור: fibi_2025_annual_HE.pdf p38</t>
        </r>
      </text>
    </comment>
    <comment ref="L215" authorId="0" shapeId="0" xr:uid="{00000000-0006-0000-0B00-0000B7060000}">
      <text>
        <r>
          <rPr>
            <sz val="11"/>
            <color theme="1"/>
            <rFont val="Calibri"/>
            <family val="2"/>
            <scheme val="minor"/>
          </rPr>
          <t>מקור: fibi_2026_Q1_HE.pdf p30</t>
        </r>
      </text>
    </comment>
    <comment ref="M215" authorId="0" shapeId="0" xr:uid="{00000000-0006-0000-0B00-0000B8060000}">
      <text>
        <r>
          <rPr>
            <sz val="11"/>
            <color theme="1"/>
            <rFont val="Calibri"/>
            <family val="2"/>
            <scheme val="minor"/>
          </rPr>
          <t>מקור: fibi_2026_Q2_HE.pdf p29</t>
        </r>
      </text>
    </comment>
    <comment ref="E216" authorId="0" shapeId="0" xr:uid="{00000000-0006-0000-0B00-0000B9060000}">
      <text>
        <r>
          <rPr>
            <sz val="11"/>
            <color theme="1"/>
            <rFont val="Calibri"/>
            <family val="2"/>
            <scheme val="minor"/>
          </rPr>
          <t>מקור: fibi_2023_annual_HE.pdf p33</t>
        </r>
      </text>
    </comment>
    <comment ref="F216" authorId="0" shapeId="0" xr:uid="{00000000-0006-0000-0B00-0000BA060000}">
      <text>
        <r>
          <rPr>
            <sz val="11"/>
            <color theme="1"/>
            <rFont val="Calibri"/>
            <family val="2"/>
            <scheme val="minor"/>
          </rPr>
          <t>מקור: fibi_2024_annual_HE.pdf p34</t>
        </r>
      </text>
    </comment>
    <comment ref="G216" authorId="0" shapeId="0" xr:uid="{00000000-0006-0000-0B00-0000BB060000}">
      <text>
        <r>
          <rPr>
            <sz val="11"/>
            <color theme="1"/>
            <rFont val="Calibri"/>
            <family val="2"/>
            <scheme val="minor"/>
          </rPr>
          <t>מקור: fibi_2025_annual_HE.pdf p38</t>
        </r>
      </text>
    </comment>
    <comment ref="H216" authorId="0" shapeId="0" xr:uid="{00000000-0006-0000-0B00-0000BC060000}">
      <text>
        <r>
          <rPr>
            <sz val="11"/>
            <color theme="1"/>
            <rFont val="Calibri"/>
            <family val="2"/>
            <scheme val="minor"/>
          </rPr>
          <t>מקור: fibi_2025_annual_HE.pdf p38</t>
        </r>
      </text>
    </comment>
    <comment ref="L216" authorId="0" shapeId="0" xr:uid="{00000000-0006-0000-0B00-0000BD060000}">
      <text>
        <r>
          <rPr>
            <sz val="11"/>
            <color theme="1"/>
            <rFont val="Calibri"/>
            <family val="2"/>
            <scheme val="minor"/>
          </rPr>
          <t>מקור: fibi_2026_Q1_HE.pdf p30</t>
        </r>
      </text>
    </comment>
    <comment ref="M216" authorId="0" shapeId="0" xr:uid="{00000000-0006-0000-0B00-0000BE060000}">
      <text>
        <r>
          <rPr>
            <sz val="11"/>
            <color theme="1"/>
            <rFont val="Calibri"/>
            <family val="2"/>
            <scheme val="minor"/>
          </rPr>
          <t>מקור: fibi_2026_Q2_HE.pdf p29</t>
        </r>
      </text>
    </comment>
    <comment ref="E217" authorId="0" shapeId="0" xr:uid="{00000000-0006-0000-0B00-0000BF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17" authorId="0" shapeId="0" xr:uid="{00000000-0006-0000-0B00-0000C0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17" authorId="0" shapeId="0" xr:uid="{00000000-0006-0000-0B00-0000C1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17" authorId="0" shapeId="0" xr:uid="{00000000-0006-0000-0B00-0000C2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17" authorId="0" shapeId="0" xr:uid="{00000000-0006-0000-0B00-0000C3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17" authorId="0" shapeId="0" xr:uid="{00000000-0006-0000-0B00-0000C4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17" authorId="0" shapeId="0" xr:uid="{00000000-0006-0000-0B00-0000C5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17" authorId="0" shapeId="0" xr:uid="{00000000-0006-0000-0B00-0000C6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18" authorId="0" shapeId="0" xr:uid="{00000000-0006-0000-0B00-0000C7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18" authorId="0" shapeId="0" xr:uid="{00000000-0006-0000-0B00-0000C8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18" authorId="0" shapeId="0" xr:uid="{00000000-0006-0000-0B00-0000C9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18" authorId="0" shapeId="0" xr:uid="{00000000-0006-0000-0B00-0000CA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18" authorId="0" shapeId="0" xr:uid="{00000000-0006-0000-0B00-0000CB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18" authorId="0" shapeId="0" xr:uid="{00000000-0006-0000-0B00-0000CC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18" authorId="0" shapeId="0" xr:uid="{00000000-0006-0000-0B00-0000CD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18" authorId="0" shapeId="0" xr:uid="{00000000-0006-0000-0B00-0000CE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19" authorId="0" shapeId="0" xr:uid="{00000000-0006-0000-0B00-0000CF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19" authorId="0" shapeId="0" xr:uid="{00000000-0006-0000-0B00-0000D0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19" authorId="0" shapeId="0" xr:uid="{00000000-0006-0000-0B00-0000D1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19" authorId="0" shapeId="0" xr:uid="{00000000-0006-0000-0B00-0000D2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19" authorId="0" shapeId="0" xr:uid="{00000000-0006-0000-0B00-0000D3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19" authorId="0" shapeId="0" xr:uid="{00000000-0006-0000-0B00-0000D4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19" authorId="0" shapeId="0" xr:uid="{00000000-0006-0000-0B00-0000D5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19" authorId="0" shapeId="0" xr:uid="{00000000-0006-0000-0B00-0000D6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20" authorId="0" shapeId="0" xr:uid="{00000000-0006-0000-0B00-0000D7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20" authorId="0" shapeId="0" xr:uid="{00000000-0006-0000-0B00-0000D8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20" authorId="0" shapeId="0" xr:uid="{00000000-0006-0000-0B00-0000D9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20" authorId="0" shapeId="0" xr:uid="{00000000-0006-0000-0B00-0000DA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20" authorId="0" shapeId="0" xr:uid="{00000000-0006-0000-0B00-0000DB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20" authorId="0" shapeId="0" xr:uid="{00000000-0006-0000-0B00-0000DC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K220" authorId="0" shapeId="0" xr:uid="{00000000-0006-0000-0B00-0000DD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20" authorId="0" shapeId="0" xr:uid="{00000000-0006-0000-0B00-0000DE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20" authorId="0" shapeId="0" xr:uid="{00000000-0006-0000-0B00-0000DF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N220" authorId="0" shapeId="0" xr:uid="{00000000-0006-0000-0B00-0000E0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21" authorId="0" shapeId="0" xr:uid="{00000000-0006-0000-0B00-0000E1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21" authorId="0" shapeId="0" xr:uid="{00000000-0006-0000-0B00-0000E2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21" authorId="0" shapeId="0" xr:uid="{00000000-0006-0000-0B00-0000E3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21" authorId="0" shapeId="0" xr:uid="{00000000-0006-0000-0B00-0000E4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21" authorId="0" shapeId="0" xr:uid="{00000000-0006-0000-0B00-0000E5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21" authorId="0" shapeId="0" xr:uid="{00000000-0006-0000-0B00-0000E6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K221" authorId="0" shapeId="0" xr:uid="{00000000-0006-0000-0B00-0000E7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21" authorId="0" shapeId="0" xr:uid="{00000000-0006-0000-0B00-0000E8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21" authorId="0" shapeId="0" xr:uid="{00000000-0006-0000-0B00-0000E9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N221" authorId="0" shapeId="0" xr:uid="{00000000-0006-0000-0B00-0000EA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22" authorId="0" shapeId="0" xr:uid="{00000000-0006-0000-0B00-0000EB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22" authorId="0" shapeId="0" xr:uid="{00000000-0006-0000-0B00-0000EC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22" authorId="0" shapeId="0" xr:uid="{00000000-0006-0000-0B00-0000ED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22" authorId="0" shapeId="0" xr:uid="{00000000-0006-0000-0B00-0000EE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22" authorId="0" shapeId="0" xr:uid="{00000000-0006-0000-0B00-0000EF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22" authorId="0" shapeId="0" xr:uid="{00000000-0006-0000-0B00-0000F0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22" authorId="0" shapeId="0" xr:uid="{00000000-0006-0000-0B00-0000F1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22" authorId="0" shapeId="0" xr:uid="{00000000-0006-0000-0B00-0000F2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23" authorId="0" shapeId="0" xr:uid="{00000000-0006-0000-0B00-0000F3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F223" authorId="0" shapeId="0" xr:uid="{00000000-0006-0000-0B00-0000F4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G223" authorId="0" shapeId="0" xr:uid="{00000000-0006-0000-0B00-0000F5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H223" authorId="0" shapeId="0" xr:uid="{00000000-0006-0000-0B00-0000F6060000}">
      <text>
        <r>
          <rPr>
            <sz val="11"/>
            <color theme="1"/>
            <rFont val="Calibri"/>
            <family val="2"/>
            <scheme val="minor"/>
          </rPr>
          <t>מקור: fibi_2025_annual_HE.pdf p10 (מדדי ביצוע עיקריים)</t>
        </r>
      </text>
    </comment>
    <comment ref="I223" authorId="0" shapeId="0" xr:uid="{00000000-0006-0000-0B00-0000F7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J223" authorId="0" shapeId="0" xr:uid="{00000000-0006-0000-0B00-0000F8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L223" authorId="0" shapeId="0" xr:uid="{00000000-0006-0000-0B00-0000F9060000}">
      <text>
        <r>
          <rPr>
            <sz val="11"/>
            <color theme="1"/>
            <rFont val="Calibri"/>
            <family val="2"/>
            <scheme val="minor"/>
          </rPr>
          <t>מקור: fibi_2026_Q1_HE.pdf p8</t>
        </r>
      </text>
    </comment>
    <comment ref="M223" authorId="0" shapeId="0" xr:uid="{00000000-0006-0000-0B00-0000FA060000}">
      <text>
        <r>
          <rPr>
            <sz val="11"/>
            <color theme="1"/>
            <rFont val="Calibri"/>
            <family val="2"/>
            <scheme val="minor"/>
          </rPr>
          <t>מקור: fibi_2026_Q2_HE.pdf p8</t>
        </r>
      </text>
    </comment>
    <comment ref="E224" authorId="0" shapeId="0" xr:uid="{00000000-0006-0000-0B00-0000FB060000}">
      <text>
        <r>
          <rPr>
            <sz val="11"/>
            <color theme="1"/>
            <rFont val="Calibri"/>
            <family val="2"/>
            <scheme val="minor"/>
          </rPr>
          <t>מקור: fibi_2023_annual_HE.pdf p274</t>
        </r>
      </text>
    </comment>
    <comment ref="F224" authorId="0" shapeId="0" xr:uid="{00000000-0006-0000-0B00-0000FC060000}">
      <text>
        <r>
          <rPr>
            <sz val="11"/>
            <color theme="1"/>
            <rFont val="Calibri"/>
            <family val="2"/>
            <scheme val="minor"/>
          </rPr>
          <t>מקור: fibi_2025_annual_HE.pdf p297</t>
        </r>
      </text>
    </comment>
    <comment ref="G224" authorId="0" shapeId="0" xr:uid="{00000000-0006-0000-0B00-0000FD060000}">
      <text>
        <r>
          <rPr>
            <sz val="11"/>
            <color theme="1"/>
            <rFont val="Calibri"/>
            <family val="2"/>
            <scheme val="minor"/>
          </rPr>
          <t>מקור: fibi_2025_annual_HE.pdf p297</t>
        </r>
      </text>
    </comment>
    <comment ref="H224" authorId="0" shapeId="0" xr:uid="{00000000-0006-0000-0B00-0000FE060000}">
      <text>
        <r>
          <rPr>
            <sz val="11"/>
            <color theme="1"/>
            <rFont val="Calibri"/>
            <family val="2"/>
            <scheme val="minor"/>
          </rPr>
          <t>מקור: fibi_2025_annual_HE.pdf p297 (נספח 1, תשואה נטו על נכסים נושאי ריבית)</t>
        </r>
      </text>
    </comment>
    <comment ref="I224" authorId="0" shapeId="0" xr:uid="{00000000-0006-0000-0B00-0000FF060000}">
      <text>
        <r>
          <rPr>
            <sz val="11"/>
            <color theme="1"/>
            <rFont val="Calibri"/>
            <family val="2"/>
            <scheme val="minor"/>
          </rPr>
          <t>מקור: fibi_2026_Q1_HE.pdf p165</t>
        </r>
      </text>
    </comment>
    <comment ref="J224" authorId="0" shapeId="0" xr:uid="{00000000-0006-0000-0B00-000000070000}">
      <text>
        <r>
          <rPr>
            <sz val="11"/>
            <color theme="1"/>
            <rFont val="Calibri"/>
            <family val="2"/>
            <scheme val="minor"/>
          </rPr>
          <t>מקור: fibi_2026_Q2_HE.pdf p178</t>
        </r>
      </text>
    </comment>
    <comment ref="K224" authorId="0" shapeId="0" xr:uid="{00000000-0006-0000-0B00-000001070000}">
      <text>
        <r>
          <rPr>
            <sz val="11"/>
            <color theme="1"/>
            <rFont val="Calibri"/>
            <family val="2"/>
            <scheme val="minor"/>
          </rPr>
          <t>מקור: fibi_2026_Q2_HE.pdf p180</t>
        </r>
      </text>
    </comment>
    <comment ref="L224" authorId="0" shapeId="0" xr:uid="{00000000-0006-0000-0B00-000002070000}">
      <text>
        <r>
          <rPr>
            <sz val="11"/>
            <color theme="1"/>
            <rFont val="Calibri"/>
            <family val="2"/>
            <scheme val="minor"/>
          </rPr>
          <t>מקור: fibi_2026_Q1_HE.pdf p165</t>
        </r>
      </text>
    </comment>
    <comment ref="M224" authorId="0" shapeId="0" xr:uid="{00000000-0006-0000-0B00-000003070000}">
      <text>
        <r>
          <rPr>
            <sz val="11"/>
            <color theme="1"/>
            <rFont val="Calibri"/>
            <family val="2"/>
            <scheme val="minor"/>
          </rPr>
          <t>מקור: fibi_2026_Q2_HE.pdf p178</t>
        </r>
      </text>
    </comment>
    <comment ref="N224" authorId="0" shapeId="0" xr:uid="{00000000-0006-0000-0B00-000004070000}">
      <text>
        <r>
          <rPr>
            <sz val="11"/>
            <color theme="1"/>
            <rFont val="Calibri"/>
            <family val="2"/>
            <scheme val="minor"/>
          </rPr>
          <t>מקור: fibi_2026_Q2_HE.pdf p180</t>
        </r>
      </text>
    </comment>
    <comment ref="E225" authorId="0" shapeId="0" xr:uid="{00000000-0006-0000-0B00-000005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F225" authorId="0" shapeId="0" xr:uid="{00000000-0006-0000-0B00-000006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G225" authorId="0" shapeId="0" xr:uid="{00000000-0006-0000-0B00-000007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H225" authorId="0" shapeId="0" xr:uid="{00000000-0006-0000-0B00-000008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I225" authorId="0" shapeId="0" xr:uid="{00000000-0006-0000-0B00-000009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J225" authorId="0" shapeId="0" xr:uid="{00000000-0006-0000-0B00-00000A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K225" authorId="0" shapeId="0" xr:uid="{00000000-0006-0000-0B00-00000B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L225" authorId="0" shapeId="0" xr:uid="{00000000-0006-0000-0B00-00000C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M225" authorId="0" shapeId="0" xr:uid="{00000000-0006-0000-0B00-00000D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N225" authorId="0" shapeId="0" xr:uid="{00000000-0006-0000-0B00-00000E070000}">
      <text>
        <r>
          <rPr>
            <sz val="11"/>
            <color theme="1"/>
            <rFont val="Calibri"/>
            <family val="2"/>
            <scheme val="minor"/>
          </rPr>
          <t>מקור: computed (dividend_declared+buyback)/net_income</t>
        </r>
      </text>
    </comment>
    <comment ref="E226" authorId="0" shapeId="0" xr:uid="{00000000-0006-0000-0B00-00000F070000}">
      <text>
        <r>
          <rPr>
            <sz val="11"/>
            <color theme="1"/>
            <rFont val="Calibri"/>
            <family val="2"/>
            <scheme val="minor"/>
          </rPr>
          <t>מקור: fibi_2025_annual_HE.pdf p11 / p277 (מספר משרות ממוצע, קבוצה)</t>
        </r>
      </text>
    </comment>
    <comment ref="F226" authorId="0" shapeId="0" xr:uid="{00000000-0006-0000-0B00-000010070000}">
      <text>
        <r>
          <rPr>
            <sz val="11"/>
            <color theme="1"/>
            <rFont val="Calibri"/>
            <family val="2"/>
            <scheme val="minor"/>
          </rPr>
          <t>מקור: fibi_2025_annual_HE.pdf p11 / p277 (מספר משרות ממוצע, קבוצה)</t>
        </r>
      </text>
    </comment>
    <comment ref="G226" authorId="0" shapeId="0" xr:uid="{00000000-0006-0000-0B00-000011070000}">
      <text>
        <r>
          <rPr>
            <sz val="11"/>
            <color theme="1"/>
            <rFont val="Calibri"/>
            <family val="2"/>
            <scheme val="minor"/>
          </rPr>
          <t>מקור: fibi_2025_annual_HE.pdf p11 / p277 (מספר משרות ממוצע, קבוצה)</t>
        </r>
      </text>
    </comment>
    <comment ref="H226" authorId="0" shapeId="0" xr:uid="{00000000-0006-0000-0B00-000012070000}">
      <text>
        <r>
          <rPr>
            <sz val="11"/>
            <color theme="1"/>
            <rFont val="Calibri"/>
            <family val="2"/>
            <scheme val="minor"/>
          </rPr>
          <t>מקור: fibi_2025_annual_HE.pdf p11 / p277 (מספר משרות ממוצע, קבוצה)</t>
        </r>
      </text>
    </comment>
    <comment ref="F227" authorId="0" shapeId="0" xr:uid="{00000000-0006-0000-0B00-000013070000}">
      <text>
        <r>
          <rPr>
            <sz val="11"/>
            <color theme="1"/>
            <rFont val="Calibri"/>
            <family val="2"/>
            <scheme val="minor"/>
          </rPr>
          <t>מקור: fibi_2023_annual_HE.pdf p256</t>
        </r>
      </text>
    </comment>
    <comment ref="G227" authorId="0" shapeId="0" xr:uid="{00000000-0006-0000-0B00-000014070000}">
      <text>
        <r>
          <rPr>
            <sz val="11"/>
            <color theme="1"/>
            <rFont val="Calibri"/>
            <family val="2"/>
            <scheme val="minor"/>
          </rPr>
          <t>מקור: fibi_2024_annual_HE.pdf p261</t>
        </r>
      </text>
    </comment>
    <comment ref="H227" authorId="0" shapeId="0" xr:uid="{00000000-0006-0000-0B00-000015070000}">
      <text>
        <r>
          <rPr>
            <sz val="11"/>
            <color theme="1"/>
            <rFont val="Calibri"/>
            <family val="2"/>
            <scheme val="minor"/>
          </rPr>
          <t>מקור: fibi_2025_annual_HE.pdf p277</t>
        </r>
      </text>
    </comment>
  </commentList>
</comments>
</file>

<file path=xl/sharedStrings.xml><?xml version="1.0" encoding="utf-8"?>
<sst xmlns="http://schemas.openxmlformats.org/spreadsheetml/2006/main" count="2316" uniqueCount="636">
  <si>
    <t>השוואת 5 הבנקים הגדולים בישראל — 2023 עד מחצית 2026</t>
  </si>
  <si>
    <t>מבוסס על הדוחות הכספיים השנתיים 2023–2025 והדוחות הרבעוניים Q1–Q2 2026 (מאוחד). כל המספרים מחושבים בנוסחאות מגיליון "נתונים".</t>
  </si>
  <si>
    <t>מדד מפתח</t>
  </si>
  <si>
    <t>הפועלים</t>
  </si>
  <si>
    <t>לאומי</t>
  </si>
  <si>
    <t>מזרחי־טפחות</t>
  </si>
  <si>
    <t>דיסקונט</t>
  </si>
  <si>
    <t>הבינלאומי</t>
  </si>
  <si>
    <t>ממוצע</t>
  </si>
  <si>
    <t>רווח נקי H1-26 (מ' ש"ח)</t>
  </si>
  <si>
    <t>רווח נקי 2025 (מ' ש"ח)</t>
  </si>
  <si>
    <t>צמיחת רווח H1-26 מול H1-25</t>
  </si>
  <si>
    <t>תשואה להון H1-26 (שנתי, מחושב)</t>
  </si>
  <si>
    <t>תשואה להון 2025 (מחושב)</t>
  </si>
  <si>
    <t>תשואה להון 2025 (מדווח)</t>
  </si>
  <si>
    <t>ROA H1-26</t>
  </si>
  <si>
    <t>יחס עלות-הכנסה H1-26</t>
  </si>
  <si>
    <t>הכנסות ריבית / נכסים H1-26</t>
  </si>
  <si>
    <t>עלות סיכון H1-26</t>
  </si>
  <si>
    <t>CET1 ל-30.6.26</t>
  </si>
  <si>
    <t>עודף CET1 מעל הדרישה</t>
  </si>
  <si>
    <t>יחס מינוף</t>
  </si>
  <si>
    <t>LCR</t>
  </si>
  <si>
    <t>אשראי / פיקדונות</t>
  </si>
  <si>
    <t>סך נכסים 30.6.26 (מ' ש"ח)</t>
  </si>
  <si>
    <t>נתח שוק אשראי</t>
  </si>
  <si>
    <t>שיעור חלוקה 2025</t>
  </si>
  <si>
    <t>מיקום בדירוג המשוקלל (1 = הטוב ביותר)</t>
  </si>
  <si>
    <t>תובנות מרכזיות</t>
  </si>
  <si>
    <t>• שיא רווחים ב-2025 ותחילת ירידה ב-2026: חמשת הבנקים הרוויחו יחד כ-32.1 מיליארד ש"ח ב-2025. במחצית הראשונה של 2026 הרווח המצרפי ירד בכ-2.4% (15.7 מול 16.0 מיליארד), והתשואה הממוצעת להון ירדה מכ-15.9% ל-14.2%.</t>
  </si>
  <si>
    <t>• שני מנועים לירידה: (1) שחיקת המרווח — הכנסות ריבית נטו לנכסים ירדו מ-2.46% ב-2023 ל-1.96% ב-H1-26 עם הורדות הריבית; (2) מס נוסף על הבנקים — שיעור המס האפקטיבי קפץ לכ-41% לעומת כ-37% ב-2025.</t>
  </si>
  <si>
    <t>• לאומי — המוביל: הבנק הגדול ביותר (כ-30% מנכסי חמשת הבנקים), היעיל ביותר (עלות-הכנסה 26.7%), הבנק היחיד עם צמיחת רווח ב-H1-26 (+3.3%), ומקום 1 בדירוג המשוקלל.</t>
  </si>
  <si>
    <t>• מזרחי־טפחות — התשואה הגבוהה אך כרית ההון הדקה: ROE הגבוה במערכת לאורך 2023–2025 (17.1% ב-2025) אך עודף CET1 של 0.6 נק' אחוז בלבד מעל הדרישה, ריכוזיות משכנתאות של כ-59% מהאשראי וכיסוי הפרשה לחובות שאינם צוברים של כ-96% בלבד.</t>
  </si>
  <si>
    <t>• הפועלים — מרווח חזק והון חזק, רווח 2025 מנופח: הכנסות ריבית/נכסים הגבוהות במערכת (2.30%) ויחס מינוף 7.45%. זינוק הרווח ב-2025 (+28%) כולל רווח חד-פעמי מהסדר (כ-380 מ' ש"ח נטו), ולכן הירידה ב-H1-26 (-7.1%) חדה יחסית.</t>
  </si>
  <si>
    <t>• דיסקונט — הפער ביעילות: ה-ROE הנמוך (12.4% ב-H1-26) ויחס עלות-הכנסה של כ-46% מול 27%–36% אצל שלושת הגדולים; נתח השוק באשראי ירד מ-16.3% ל-15.3%. מכירת כאל עשויה לשחרר הון ולשפר את התמונה.</t>
  </si>
  <si>
    <t>• הבינלאומי — פרופיל שמרני ורגיש לריבית: יחס אשראי/פיקדונות הנמוך ביותר (65%) ונכסים נזילים של כ-41%; העמלות הן 27% מההכנסות (הגבוה במערכת). אך הכנסות הריבית ירדו ב-6.6% ב-H1-26 ויחס עלות-הכנסה עלה ל-47.7% — הרווח ירד ב-8.9%.</t>
  </si>
  <si>
    <t>• איכות אשראי במיטבה: עלות הסיכון ירדה מ-0.49% ב-2023 (הפרשות המלחמה) לכ-0.10%, ושיעור החובות שאינם צוברים ירד מ-0.88% ל-0.57%. במקביל ההפרשה לאשראי ירדה מ-1.47% ל-1.13% — כרית קטנה יותר אם המחזור יתהפך.</t>
  </si>
  <si>
    <t>• האשראי צומח מהר מהפיקדונות: ב-2025 האשראי צמח ב-12% והפיקדונות ב-9.5%; יחס אשראי/פיקדונות עלה מ-77% ל-81% ו-NSFR ירד מ-1.26 ל-1.15 — המימון מתהדק.</t>
  </si>
  <si>
    <t>• חלוקה אגרסיבית: שיעור החלוקה (דיבידנד + רכישה עצמית) עלה מכ-30% מהרווח ב-2023 לכ-53% ב-2025. יחס CET1 הממוצע ירד קלות (11.2%→11.0%), אך עודף ההון המצרפי מעל הדרישה עומד עדיין על כ-25.8 מיליארד ש"ח.</t>
  </si>
  <si>
    <t>• גיוון הכנסות: משקל העמלות בסך ההכנסות עלה מ-17.3% ל-19.6% — ממתן את ירידת הכנסות הריבית.</t>
  </si>
  <si>
    <t>כרטיס ניקוד — דירוג משוקלל של 5 הבנקים</t>
  </si>
  <si>
    <t>דירוג 1 = הטוב ביותר בכל מדד. ציון משוקלל = סכום (דירוג × משקל); ציון נמוך = טוב יותר. את המשקלים (צהוב) ניתן לשנות — הדירוג מתעדכן.</t>
  </si>
  <si>
    <t>ערכים</t>
  </si>
  <si>
    <t>דירוג לפי מדד</t>
  </si>
  <si>
    <t>מדד</t>
  </si>
  <si>
    <t>משקל</t>
  </si>
  <si>
    <t>דירוג: הפועלים</t>
  </si>
  <si>
    <t>דירוג: לאומי</t>
  </si>
  <si>
    <t>דירוג: מזרחי־טפחות</t>
  </si>
  <si>
    <t>דירוג: דיסקונט</t>
  </si>
  <si>
    <t>דירוג: הבינלאומי</t>
  </si>
  <si>
    <t>תשואה להון (H1-26, שנתי)</t>
  </si>
  <si>
    <t>תשואה להון (2025)</t>
  </si>
  <si>
    <t>יחס עלות-הכנסה (H1-26)</t>
  </si>
  <si>
    <t>עודף CET1 מעל הדרישה (Q2-26)</t>
  </si>
  <si>
    <t>עלות סיכון (H1-26)</t>
  </si>
  <si>
    <t>צמיחת רווח נקי (H1-26 מול H1-25)</t>
  </si>
  <si>
    <t>צמיחת אשראי (2025)</t>
  </si>
  <si>
    <t>יחס כיסוי נזילות (Q2-26)</t>
  </si>
  <si>
    <t>שיעור חובות שאינם צוברים (Q2-26)</t>
  </si>
  <si>
    <t>סך משקלים</t>
  </si>
  <si>
    <t>ציון משוקלל (נמוך = טוב)</t>
  </si>
  <si>
    <t>מיקום כולל</t>
  </si>
  <si>
    <t>רווח והפסד</t>
  </si>
  <si>
    <t>מיליוני ש"ח. שנתי 2023–2025 ומחצית ראשונה 2025/2026 (H1). שורת ממוצע/סך מחושבת. ירוק = קישור לגיליון הנתונים.</t>
  </si>
  <si>
    <t>רווח נקי המיוחס לבעלי המניות</t>
  </si>
  <si>
    <t>בנק</t>
  </si>
  <si>
    <t>2023</t>
  </si>
  <si>
    <t>2024</t>
  </si>
  <si>
    <t>2025</t>
  </si>
  <si>
    <t>H1-25</t>
  </si>
  <si>
    <t>H1-26</t>
  </si>
  <si>
    <t>סך 5 הבנקים</t>
  </si>
  <si>
    <t>הכנסות ריבית, נטו</t>
  </si>
  <si>
    <t>הכנסות שאינן מריבית</t>
  </si>
  <si>
    <t>עמלות</t>
  </si>
  <si>
    <t>סך ההכנסות (ריבית נטו + שאינן מריבית)</t>
  </si>
  <si>
    <t>הוצאות תפעוליות ואחרות</t>
  </si>
  <si>
    <t>הוצאות בגין הפסדי אשראי</t>
  </si>
  <si>
    <t>רווח לפני הפרשות ומסים (PPNR)</t>
  </si>
  <si>
    <t>רווח לפני מסים</t>
  </si>
  <si>
    <t>רווח בסיסי למניה (ש"ח)</t>
  </si>
  <si>
    <t>מאזן</t>
  </si>
  <si>
    <t>יתרות לסוף תקופה, מיליוני ש"ח.</t>
  </si>
  <si>
    <t>סך הנכסים</t>
  </si>
  <si>
    <t>Q1-26</t>
  </si>
  <si>
    <t>Q2-26</t>
  </si>
  <si>
    <t>אשראי לציבור, נטו</t>
  </si>
  <si>
    <t>פיקדונות הציבור</t>
  </si>
  <si>
    <t>הון המיוחס לבעלי המניות</t>
  </si>
  <si>
    <t>ניירות ערך</t>
  </si>
  <si>
    <t>מזומנים ופיקדונות בבנקים</t>
  </si>
  <si>
    <t>אג"ח וכתבי התחייבות נדחים</t>
  </si>
  <si>
    <t>נכסי סיכון</t>
  </si>
  <si>
    <t>אשראי לדיור</t>
  </si>
  <si>
    <t>רווחיות</t>
  </si>
  <si>
    <t>יחסים מחושבים מהנתונים. תקופות חלקיות (H1) מתוקננות לשנה (×2). ממוצע יתרות = (פתיחה+סגירה)/2. ROE מדווח — כפי שפרסם הבנק.</t>
  </si>
  <si>
    <t>תשואה להון — מחושב (רווח נקי / הון ממוצע)</t>
  </si>
  <si>
    <t>ממוצע 5 הבנקים</t>
  </si>
  <si>
    <t>תשואה להון — מדווח</t>
  </si>
  <si>
    <t>תשואה לנכסים (ROA) — מחושב</t>
  </si>
  <si>
    <t>מכפיל מינוף (נכסים ממוצעים / הון ממוצע) — DuPont</t>
  </si>
  <si>
    <t>הכנסות ריבית נטו / נכסים ממוצעים</t>
  </si>
  <si>
    <t>מרווח ריבית — מדווח</t>
  </si>
  <si>
    <t>PPNR / נכסים ממוצעים</t>
  </si>
  <si>
    <t>שיעור הכנסות ריבית מסך ההכנסות</t>
  </si>
  <si>
    <t>שיעור עמלות מסך ההכנסות</t>
  </si>
  <si>
    <t>שיעור מס אפקטיבי</t>
  </si>
  <si>
    <t>שיעור חלוקה (דיבידנד + רכישה עצמית / רווח נקי)</t>
  </si>
  <si>
    <t>יעילות</t>
  </si>
  <si>
    <t>יחס עלות-הכנסה = הוצאות תפעוליות / סך ההכנסות (נמוך = יעיל יותר).</t>
  </si>
  <si>
    <t>יחס עלות-הכנסה — מחושב</t>
  </si>
  <si>
    <t>יחס יעילות — מדווח</t>
  </si>
  <si>
    <t>הוצאות תפעוליות / נכסים ממוצעים</t>
  </si>
  <si>
    <t>שכר מתוך ההוצאות התפעוליות</t>
  </si>
  <si>
    <t>משרות / עובדים</t>
  </si>
  <si>
    <t>סניפים</t>
  </si>
  <si>
    <t>רווח נקי לעובד (אלפי ש"ח)</t>
  </si>
  <si>
    <t>הון ונזילות</t>
  </si>
  <si>
    <t>יחסי הון ונזילות לסוף תקופה, כפי שדווחו. עודף הון = יחס CET1 בפועל פחות הדרישה המזערית של הפיקוח על הבנקים.</t>
  </si>
  <si>
    <t>יחס הון עצמי רובד 1 (CET1)</t>
  </si>
  <si>
    <t>דרישת מינימום CET1</t>
  </si>
  <si>
    <t>עודף CET1 מעל הדרישה (נקודות אחוז)</t>
  </si>
  <si>
    <t>עודף הון CET1 במיליוני ש"ח</t>
  </si>
  <si>
    <t>יחס הון כולל</t>
  </si>
  <si>
    <t>הון / נכסים (מחושב)</t>
  </si>
  <si>
    <t>צפיפות נכסי סיכון (RWA / נכסים)</t>
  </si>
  <si>
    <t>יחס כיסוי נזילות (LCR)</t>
  </si>
  <si>
    <t>יחס מימון יציב נטו (NSFR)</t>
  </si>
  <si>
    <t>נכסים נזילים (מזומן + ני"ע) / נכסים</t>
  </si>
  <si>
    <t>איכות אשראי</t>
  </si>
  <si>
    <t>עלות סיכון = הוצאות הפסדי אשראי (מתוקנן לשנה) / אשראי ממוצע. ערך שלילי = הכנסה (שחרור הפרשות).</t>
  </si>
  <si>
    <t>עלות סיכון — מחושב</t>
  </si>
  <si>
    <t>שיעור הוצאות הפסדי אשראי — מדווח</t>
  </si>
  <si>
    <t>הפרשה / אשראי ברוטו (מחושב)</t>
  </si>
  <si>
    <t>הפרשה / אשראי — מדווח</t>
  </si>
  <si>
    <t>חובות שאינם צוברים / אשראי (מחושב)</t>
  </si>
  <si>
    <t>שיעור חובות שאינם צוברים — מדווח</t>
  </si>
  <si>
    <t>כיסוי: הפרשה / חובות שאינם צוברים</t>
  </si>
  <si>
    <t>משקל אשראי לדיור מתוך האשראי</t>
  </si>
  <si>
    <t>צמיחה ונתח שוק</t>
  </si>
  <si>
    <t>צמיחה שנתית (YoY). H1-26 מול H1-25; Q2-26 מול Q2-25. נתח שוק = חלק הבנק מסך 5 הבנקים.</t>
  </si>
  <si>
    <t>צמיחת רווח נקי</t>
  </si>
  <si>
    <t>צמיחת הכנסות ריבית נטו</t>
  </si>
  <si>
    <t>צמיחת עמלות</t>
  </si>
  <si>
    <t>צמיחת הוצאות תפעוליות</t>
  </si>
  <si>
    <t>צמיחת אשראי לציבור</t>
  </si>
  <si>
    <t>צמיחת פיקדונות</t>
  </si>
  <si>
    <t>צמיחת הון</t>
  </si>
  <si>
    <t>נתח שוק — נכסים</t>
  </si>
  <si>
    <t>נתח שוק — אשראי לציבור</t>
  </si>
  <si>
    <t>נתח שוק — פיקדונות</t>
  </si>
  <si>
    <t>נתח מהרווח הנקי</t>
  </si>
  <si>
    <t>רבעוני 2026</t>
  </si>
  <si>
    <t>רבעונים בודדים: Q1/Q2 2025 מול Q1/Q2 2026. תשואה להון מתוקננת לשנה (×4).</t>
  </si>
  <si>
    <t>רווח נקי ברבעון</t>
  </si>
  <si>
    <t>Q1-25</t>
  </si>
  <si>
    <t>Q2-25</t>
  </si>
  <si>
    <t>הכנסות ריבית נטו ברבעון</t>
  </si>
  <si>
    <t>הוצאות הפסדי אשראי ברבעון</t>
  </si>
  <si>
    <t>תשואה להון — מחושב (שנתי)</t>
  </si>
  <si>
    <t>יחס עלות-הכנסה</t>
  </si>
  <si>
    <t>ניתוח איכותני — מה הניע את התוצאות, סיכונים, אסטרטגיה</t>
  </si>
  <si>
    <t>נושא</t>
  </si>
  <si>
    <t>תוכן (מתוך דוחות הדירקטוריון)</t>
  </si>
  <si>
    <t>עיקרים 2023</t>
  </si>
  <si>
    <t>• רווח נקי של 7,360 מיליון ש"ח ותשואה להון של 15.0%, לעומת 6,532 מיליון ש"ח ב-2022
• גידול של כ-19.3% בסך ההכנסות בזכות סביבת ריבית גבוהה והרחבת מרווחי הפיקדונות
• זינוק בהוצאות להפסדי אשראי ל-1,879 מיליון ש"ח, בעיקר הפרשה קבוצתית על רקע מלחמת 'חרבות ברזל'
• סדרת הטבות ללקוחות בעו"ש, פיקדונות ומשכנתאות (יולי 2023) לנוכח עליית הריבית
• הפחתת חלוקת הדיבידנד ל-20% מהרווח ברבעונים 3-4 בהנחיית הפיקוח על הבנקים</t>
  </si>
  <si>
    <t>סיכונים 2023</t>
  </si>
  <si>
    <t>• השלכות המלחמה על איכות האשראי והפעילות
• מעבר מעו"ש לפיקדונות נושאי ריבית שממתן את מרווחי הפיקדונות</t>
  </si>
  <si>
    <t>עיקרים 2024</t>
  </si>
  <si>
    <t>• רווח נקי של 7,635 מיליון ש"ח ותשואה להון של 13.8%
• עלייה בהכנסות הריבית נטו ל-16,950 מיליון ש"ח וירידה בהוצאות להפסדי אשראי ל-693 מיליון ש"ח
• הוצאה של כ-0.6 מיליארד ש"ח (כ-0.4 מיליארד אחרי מס) בגין תכנית התייעלות ברבעון הרביעי
• תשלום מיוחד על הבנקים (6% מהרווח) החל מאפריל 2024
• חידוש רכישה עצמית של מניות (250 מיליון ש"ח לרבעון) לצד דיבידנד; חלוקה כוללת של 40%</t>
  </si>
  <si>
    <t>סיכונים 2024</t>
  </si>
  <si>
    <t>• תשלום/מס מיוחד והתערבות רגולטורית ברווחי הבנקים
• אי-ודאות ביטחונית וגיאופוליטית</t>
  </si>
  <si>
    <t>עיקרים 2025</t>
  </si>
  <si>
    <t>• רווח נקי שיא של 9,802 מיליון ש"ח (מנוטרל 9,422) ותשואה להון של 15.9% (מנוטרלת 15.3%)
• גידול ברווח המימוני ובעמלות, והכנסות מס של כ-0.3 מיליארד ש"ח בגין תחילת פירוק הפועלים שוויץ
• צמיחה של 13.4% באשראי לציבור נטו; יחס היעילות השתפר ל-34.2%
• הוצאות הפסדי אשראי עלו ל-1,299 מיליון ש"ח בעיקר בשל הגדלת ההפרשה הקבוצתית, בעוד מדדי איכות האשראי השתפרו
• חלוקה כוללת של כ-4.9 מיליארד ש"ח (כ-50% מהרווח) כולל רכישה עצמית</t>
  </si>
  <si>
    <t>סיכונים 2025</t>
  </si>
  <si>
    <t>• אי-ודאות גיאופוליטית וביטחונית
• תשלום מיוחד על הבנקים בשנים 2026-2027</t>
  </si>
  <si>
    <t>עיקרים H1-26</t>
  </si>
  <si>
    <t>• רווח נקי של 4,612 מיליון ש"ח במחצית (תשואה 14.0%) לעומת 4,966 מיליון אשתקד
• הקיטון נבע מהגדלת ההפרשה לתשלום המיוחד ומהכנסות מס חד-פעמיות אשתקד (הפועלים שוויץ)
• ירידה חדה בהוצאות להפסדי אשראי (333 מיליון ש"ח לעומת 564)
• ברבעון השני רווח של 2,488 מיליון ש"ח, תשואה של 15.0% ויחס יעילות של 30.6%
• חלוקה של 50% מהרווח ברבעונים 1-2 (דיבידנד ו-20% מהחלוקה ברכישה עצמית)</t>
  </si>
  <si>
    <t>סיכונים H1-26</t>
  </si>
  <si>
    <t>• תשלום מיוחד צפוי של כ-950 מיליון ש"ח ב-2026
• המצב הביטחוני מול איראן ולבנון</t>
  </si>
  <si>
    <t>אסטרטגיה ותחזית</t>
  </si>
  <si>
    <t>יעדי 2026-2027 (מרץ 2026): רווח נקי של 9-10 מיליארד ש"ח ותשואה להון של 14%-15%, צמיחת אשראי שנתית של 8%-9% וחלוקת 50%-60% מהרווח. לאחר חקיקת התשלום המיוחד (30.3.2026) עודכן יעד 2026 לרווח של 8.5-9.5 מיליארד ש"ח ותשואה של 13%-14%, ויעד 2027 לרווח של 9.5-10.5 מיליארד ש"ח. מדיניות החלוקה: עד 50% מהרווח הרבעוני בדיבידנד לצד רכישה עצמית, ויעד פנימי של לפחות 11.0% ליחס הון עצמי רובד 1.</t>
  </si>
  <si>
    <t>אירועים חד-פעמיים</t>
  </si>
  <si>
    <t>• Q4 2024: הוצאה של כ-597 מיליון ש"ח בגין תכנית התייעלות
• Q3 2025: הכנסה של כ-432 מיליון ש"ח לפני מס (כ-380 אחרי מס) ממבטחים ונושאי משרה בהסדר פשרה בקשר לחקירת המס האמריקאית
• 2025: הכנסות מס של כ-0.3 מיליארד ש"ח בגין תחילת פירוק הפועלים שוויץ
• 2024-2025: תשלום מיוחד (6% מהרווח) על הבנקים; 2026: תשלום מיוחד צפוי של כ-950 מיליון ש"ח
• מ-2027: רווח צפוי של 800-900 מיליון ש"ח לפני מס ממכירת נדל"ן עם המעבר ל'פועלים סנטר'</t>
  </si>
  <si>
    <t>• רווח נקי 7,027 מיליון ש"ח (ירידה מ-7,709 ב-2022), תשואה להון 13.7%
• הכנסות ריבית נטו עלו לכ-16.0 מיליארד ש"ח בזכות צמיחה בתיק האשראי, עליית הריבית וגידול במרווחי הפיקדונות
• הוצאות להפסדי אשראי זינקו ל-2,383 מיליון ש"ח (0.58% מהאשראי), בעיקר הפרשה קבוצתית בעקבות פרוץ מלחמת 'חרבות ברזל'
• ירידת ערך ההשקעה ב-Valley ברבעון הראשון בכ-1.1 מיליארד ש"ח לאחר מס פגעה ברווח</t>
  </si>
  <si>
    <t>• השפעת המלחמה על המשק ועל איכות האשראי
• הורדת דירוג האשראי של ישראל והבנקים</t>
  </si>
  <si>
    <t>• רווח נקי שיא של 9,798 מיליון ש"ח, תשואה להון 16.9%
• רווח הון ממכירת בנייני המטה בתל אביב (כ-830 מיליון ש"ח לפני מס) קוזז בירידת ערך ההשקעה ב-Valley (כ-0.6 מיליארד ש"ח) ברבעון השני
• הוצאות להפסדי אשראי ירדו ל-713 מיליון ש"ח (0.16%)
• יחס יעילות השתפר ל-29.9%; תכנית רכישה עצמית של 1 מיליארד ש"ח</t>
  </si>
  <si>
    <t>• מס מיוחד על הבנקים (חוק תשלום מיוחד 'חרבות ברזל')
• אי ודאות ביטחונית וגיאופוליטית</t>
  </si>
  <si>
    <t>• רווח נקי 10,262 מיליון ש"ח (+4.7%), תשואה להון 15.8% (ירידה בשל גידול משמעותי בהון)
• אשראי לציבור נטו גדל ב-14.1% ל-520 מיליארד ש"ח; הכנסות ריבית נטו +2.1% למרות מדד נמוך ושחיקת מרווחים
• הוצאות להפסדי אשראי ירדו ל-450 מיליון ש"ח (0.09%) עם ירידה בחובות הבעייתיים
• הוצאות תפעוליות ירדו ל-6,648 מיליון ש"ח; יחס יעילות 29.3%
• עמלות עלו ל-4,084 מיליון ש"ח למרות הטבות ללקוחות במתווה בנק ישראל (כ-148 מיליון ש"ח)</t>
  </si>
  <si>
    <t>• מס מיוחד נוסף על רווחי הבנקים לשנים 2026-2030
• סיכון גיאופוליטי (מבצע 'שאגת הארי' מול איראן, פברואר 2026)</t>
  </si>
  <si>
    <t>• רווח נקי 5,178 מיליון ש"ח (+3.3%), תשואה להון 14.9%; ברבעון השני 2,832 מיליון ש"ח ותשואה 16.3%
• צמיחה חדה באשראי (+8.8% ברוטו מתחילת השנה, בעיקר עסקים גדולים) לצד ירידה של 0.9% בהכנסות הריבית נטו בשל מדד וריבית נמוכים
• הכנסות מימון שאינן מריבית כמעט הוכפלו ל-1,368 מיליון ש"ח (הפרשי שער ונגזרים, מימוש אג"ח)
• היטל המס על הבנקים העלה את שיעור המס ל-42.4%; ללא ההיטל הרווח היה 5,729 מיליון ש"ח
• יחס יעילות 26.7%; יחס הון עצמי רובד 1 ירד ל-11.65%</t>
  </si>
  <si>
    <t>• הסלמה מחודשת מול איראן ושיבושי שיט במצרים (יולי 2026)
• ירידת ריבית ומדד השוחקות את הכנסות הריבית</t>
  </si>
  <si>
    <t>הבנק מכוון לצמיחה אחראית מבוססת תשואה להון ובוחן הרחבת פעילות בארה"ב. בעקבות המס המיוחד על הבנקים עודכן יעד התשואה להון ל-2026 לטווח 13.75%-15.25% (2027: 15%-16.5%), ויעד הרווח הנקי ל-2026 ל-9-11 מיליארד ש"ח (2027: 10.5-12.5 מיליארד). מדיניות הדיבידנד (מרס 2026): חלוקה רבעונית של 50%-65% מהרווח הנקי, עד 50% במזומן והיתרה ברכישה עצמית; יעד הון עצמי רובד 1 פנימי הועלה ל-10.85%.</t>
  </si>
  <si>
    <t>• 2022: רווח ברוטו כ-782 מיליון ש"ח מעסקת המיזוג של לאומי ארה"ב עם Valley
• Q1 2023: ירידת ערך השקעה ב-Valley כ-1.1 מיליארד ש"ח לאחר מס
• Q1 2024: רווח הון ממכירת בנייני המטה בתל אביב כ-830 מיליון ש"ח לפני מס (כ-0.6 מיליארד אחרי מס)
• Q2 2024: ירידת ערך השקעה ב-Valley כ-0.6 מיליארד ש"ח
• 2025: הוצאות מס בגין החוק לתשלום מיוחד כ-419 מיליון ש"ח; הטבות ללקוחות במתווה בנק ישראל כ-148 מיליון ש"ח
• H1 2026: היטל מס מיוחד על הבנקים (רווח ללא ההיטל 5,729 לעומת 5,178 מיליון ש"ח)</t>
  </si>
  <si>
    <t>• רווח נקי 4,910 מ' ש"ח, גידול של 9.8%; תשואה להון 19.1%
• הכנסות המימון גדלו 13.6% בזכות גידול באשראי ועליית ריביות בנק ישראל והפד
• הוצאות הפסדי אשראי זינקו ל-1,463 מ' ש"ח, בעיקר הפרשה קבוצתית בגין המלחמה
• ההוצאות התפעוליות ירדו 9.8% עם השלמת מיזוג בנק אגוד</t>
  </si>
  <si>
    <t>• עליית סיכון האשראי במשק עקב המלחמה
• השפעת הריבית הגבוהה על הלווים</t>
  </si>
  <si>
    <t>• רווח נקי 5,455 מ' ש"ח, גידול של 11.1%; תשואה להון 18.5%
• הכנסות המימון ירדו 0.8% בשל ירידת ריבית הפד והסטת כספים מעו"ש לפיקדונות
• הוצאות הפסדי אשראי ירדו ל-519 מ' ש"ח
• ההוצאות התפעוליות ירדו 6.2% (סינרגיית אגוד, בסיס גבוה ב-2023)</t>
  </si>
  <si>
    <t>• אי-ודאות גאופוליטית והמשך הלחימה
• לחץ רגולטורי ומיסוי מיוחד על הבנקים</t>
  </si>
  <si>
    <t>• רווח נקי שיא 5,630 מ' ש"ח, גידול של 3.2%; תשואה להון 17.0%
• בנטרול המס המיוחד והטבות המתווה הצרכני: רווח כ-6 מיליארד ש"ח ותשואה כ-18%
• הכנסות המימון עלו 0.6% בלבד בשל מדד נמוך יותר והטבות ללקוחות
• הוצאות הפסדי אשראי ירדו ל-228 מ' ש"ח; האשראי לציבור צמח 11.9%
• יחס יעילות 35.9%; ההוצאות התפעוליות עלו 0.3% בלבד</t>
  </si>
  <si>
    <t>• אי-ודאות במשק; ההפרשה בגין המלחמה נשמרת גבוהה
• מיסוי מיוחד ומתווי הטבות רגולטוריים</t>
  </si>
  <si>
    <t>• רווח נקי 2,666 מ' ש"ח (מחצית 2025: 2,743); תשואה להון 15.0%, ברבעון השני 16.0%
• הכנסות המימון ירדו 0.2% בשל מדד נמוך, ירידת ריבית בנק ישראל ב-0.75% והטבות ללקוחות
• הוצאות הפסדי אשראי 121 מ' ש"ח לעומת 159, בשל ירידה בהפרשה הקבוצתית בגין המלחמה
• הפרשת המס כוללת מס מיוחד לבנקים לשנת 2026 (חלק הבנק כ-550 מ' ש"ח)</t>
  </si>
  <si>
    <t>• ירידת ריבית ומדד השוחקים את הכנסות המימון
• מיסוי מיוחד ורגולציה על עמלות וריביות</t>
  </si>
  <si>
    <t>התוכנית האסטרטגית 2025-2027 מכוונת לתשואה על ההון של כ-17%-18% בכל שנה, בדגש על צמיחה באשראי העסקי ויחס יעילות נמוך. בעקבות המס המיוחד לשנת 2026 עודכן יעד התשואה לשנת 2026 לכ-15%-16%. מדיניות הדיבידנד מאפשרת חלוקה של עד 50% מהרווח הנקי (כולל אפשרות לרכישה עצמית), והבנק מחלק כיום 50% מהרווח הרבעוני.</t>
  </si>
  <si>
    <t>• FY2022: רווחי הון ממימוש נכסים 371 מ' ש"ח (רבעון 1 2022)
• FY2023: הפרשה קבוצתית גבוהה בגין המלחמה (הוצאות הפסדי אשראי 1,463 מ' ש"ח); הסכם שכר והפחתות נכסים חד-פעמיות
• FY2025: מס מיוחד על הבנקים והטבות במתווה הצרכני הוולונטרי (רווח מנוטרל כ-6 מיליארד ש"ח)
• H1_2025: הכנסה של 102 מ' ש"ח מהכרה ביתרת זכות נדחית בגין רכישת אגוד (הסתיימה ברבעון 3 2025)
• 2026: מס מיוחד לבנקים — חלק הבנק כ-550 מ' ש"ח, נרשם לפי אומדן במהלך השנה</t>
  </si>
  <si>
    <t>• הכנסות ריבית נטו זינקו לכ-10.1 מיליארד ש"ח (8.0 מיליארד ב-2022) בסביבת ריבית גבוהה
• הוצאות להפסדי אשראי קפצו ל-1,217 מיליון ש"ח (0.50%) עם פרוץ מלחמת 'חרבות ברזל'
• רווח נקי 4,192 מיליון ש"ח, תשואה להון 15.7% ויחס יעילות 45.9%
• רווח ממימוש נכסים (מעבר לקמפוס דיסקונט) של כ-239 מיליון ש"ח</t>
  </si>
  <si>
    <t>• השלכות המלחמה על איכות האשראי והמשק
• דרישת הפיקוח לשמרנות בחלוקות - שיעור החלוקה ירד ל-15%-20%</t>
  </si>
  <si>
    <t>• רווח נקי של 4,281 מיליון ש"ח, תשואה להון 14.2%
• ירידה חדה בהוצאות להפסדי אשראי ל-442 מיליון ש"ח (0.17%)
• הכנסות ריבית נטו יציבות (9,929 מיליון ש"ח) לצד צמיחה של כ-8% באשראי לציבור
• מס מיוחד על הבנקים (184 מיליון ש"ח); תחילת רכישה עצמית של מניות
• הכנסת Gallatin Point כבעלת מניות מיעוט בדיסקונט בנקורפ</t>
  </si>
  <si>
    <t>• המשך המלחמה ומגבלות הפיקוח על חלוקות
• ירידת ריבית צפויה ולחץ על מרווחים</t>
  </si>
  <si>
    <t>• כאל הוצגה כפעילות מופסקת ונחתם הסכם למכירתה ליוניון והראל בתמורה של עד כ-2.87 מיליארד ש"ח
• רווח נקי 4,140 מיליון ש"ח (4,496 בנטרול רכיבים מסוימים), תשואה להון 12.6%
• עמלות עלו 12.2% ל-2,156 מיליון ש"ח; הכנסות ריבית נטו כמעט ללא שינוי (10,001) לצד ירידה ב-NIM ל-2.47%
• הוצאות תפעוליות עלו 5.7% (תוכנית פרישה במרכנתיל, פסק דין מע"מ כאל, הפרשות הפרדת כאל)
• מדיניות הדיבידנד הועלתה לעד 50% מהרווח הרבעוני</t>
  </si>
  <si>
    <t>• ירידת ריבית ואינפלציה שוחקת את הכנסות הריבית
• אי ודאות בהשלמת עסקת כאל ובעיתויה
• סיכון גיאופוליטי וביטחוני</t>
  </si>
  <si>
    <t>• רווח נקי 2,133 מיליון ש"ח במחצית; ברבעון השני 1,203 מיליון ש"ח ותשואה להון 14.0%
• הכנסות ריבית נטו ירדו 4.4% עם ירידת הפריים (5.46% לעומת 6.00%); NIM ירד ל-2.29%
• הוצאות תפעוליות ירדו 5.1% ויחס היעילות השתפר ל-46.0% (44.0% ברבעון השני)
• הוצאות להפסדי אשראי עלו ל-252 מיליון ש"ח (0.17%), בעיקר ברבעון הראשון
• אשראי לציבור נטו צמח ב-5.4% מתחילת השנה ל-304.5 מיליארד ש"ח</t>
  </si>
  <si>
    <t>• מבצע 'שאגת הארי' מול איראן וחשש לחידוש הלחימה
• עיכוב באישור הממונה על התחרות לעסקת כאל
• המשך ירידת ריבית ואינפלציה</t>
  </si>
  <si>
    <t>תוכנית 'דיסקונט 2030' מתמקדת בטרנספורמציה קמעונאית ודיגיטלית, בעסקים קטנים, ב-AI ובהתייעלות, לצד מיזמים חוץ-בנקאיים (פייבוקס, גרינלנד) ושיפור IDB ניו יורק. היעדים: רווח נקי של למעלה מ-5.2 מיליארד ש"ח, יחס יעילות מתחת ל-43%, תשואה להון של 13%-14% וחלוקה של עד 50% מהרווח כדיבידנד. עם השלמת מכירת כאל צפוי רווח של כ-221 מיליון ש"ח ועלייה של 0.53%-0.60% ביחס הון רובד 1; בשל העיכוב בעסקה הופחת שיעור החלוקה מרווחי הרבעון השני של 2026 ל-40%.</t>
  </si>
  <si>
    <t>• FY2023: רווח ממימוש נכסים 239 מיליון ש"ח; הפרשות מהפרדת כאל 73 מיליון
• FY2024: מס מיוחד 184 מיליון; השפעת שינוי שיעור מס (רווח 24 מיליון); רווח ממכירת מניות ויזה 18 מיליון
• FY2025: מס מיוחד 164 מיליון; תוכנית פרישה במרכנתיל 104 מיליון; פסק דין מע"מ כאל 84 מיליון; הפרשות מהפרדת כאל 46 מיליון; רווח ממימוש נכסים 41 מיליון
• H1_2026: מס מיוחד 223 מיליון ש"ח
• צפוי: רווח של כ-221 מיליון ש"ח עם השלמת מכירת כאל (ועד 125 מיליון נוספים מתמורה מותנית)</t>
  </si>
  <si>
    <t>• רווח נקי של 2,172 מיליון ש"ח ותשואה להון של 19.7%, לעומת 16.6% ב-2022.
• הרווח המימוני עלה ב-30.4% ל-5,108 מיליון ש"ח, בעיקר בשל עליית הריבית השקלית והדולרית וגידול בהיקפי הפעילות.
• הוצאות להפסדי אשראי זינקו ל-502 מיליון ש"ח (123 ב-2022), בעיקר הגדלת ההפרשה הקבוצתית בכ-337 מיליון ש"ח בשל חשש מהשפעות מאקרו ומלחמת "חרבות ברזל".
• יחס יעילות של 43.5% ויחס הון עצמי רובד 1 של 11.35%.</t>
  </si>
  <si>
    <t>• אי ודאות כלכלית בשל המלחמה והסתברות להאטה
• השפעת סביבת ריבית גבוהה על איכות האשראי</t>
  </si>
  <si>
    <t>• רווח נקי שיא של 2,371 מיליון ש"ח ותשואה להון של 19.0%.
• הכנסות בגין הפסדי אשראי של 16 מיליון ש"ח (לעומת הוצאה של 502 ב-2023), בעיקר מגביית חובות שנמחקו.
• הכנסות מעמלות עלו ב-3.4% ל-1,553 מיליון ש"ח, בהובלת פעילות בשוק ההון.
• שיעור המס האפקטיבי עלה ל-36.5% בעקבות התשלום המיוחד על הבנקים (6% מהרווח ב-2024-2025).</t>
  </si>
  <si>
    <t>• התמשכות המלחמה והורדת דירוג מדינת ישראל
• רגולציה ומיסוי מיוחד על הבנקים</t>
  </si>
  <si>
    <t>• רווח נקי של 2,260 מיליון ש"ח (ירידה של 4.7%) ותשואה להון של 16.2%.
• הרווח המימוני ירד ב-0.7% בשל השפעת ירידת המדד וירידת מרווחים באשראי ובפיקדונות, שקוזזו חלקית בגידול בהיקפי הפעילות.
• הכנסות מעמלות עלו ב-14.4% ל-1,777 מיליון ש"ח, בעיקר מפעילות בשוק ההון.
• ההוצאות האחרות עלו ב-25.8% ל-937 מיליון ש"ח, בין היתר בשל מענקים ללקוחות במסגרת המתווה הוולונטרי של בנק ישראל.
• האשראי לציבור צמח בכ-13% והפיקדונות בכ-11%; יחס הון עצמי רובד 1 של 11.10%.</t>
  </si>
  <si>
    <t>• אירועים גיאופוליטיים והחמרה בתחזיות מאקרו
• ירידת אינפלציה ומרווחים (חשיפה עודפת למדד)</t>
  </si>
  <si>
    <t>• רווח נקי של 1,063 מיליון ש"ח במחצית (ירידה של 8.9%) ותשואה להון של 14.5%; תשואה מתואמת של 18.4%.
• הרווח המימוני מפעילות שוטפת ירד ב-9.2% בשל ירידת הכנסות מהמדד וירידת מרווח הפיקדונות, שקוזזה חלקית בגידול בהיקף הפעילות.
• שיעור המס האפקטיבי עלה ל-41.4% בשל המס הנוסף על הבנקים (12% מהרווח ב-2026, מאפריל 2026).
• צמיחה חזקה באשראי לציבור (20.1% לעומת יוני 2025) ובעמלות (9.1%); הכנסות בגין הפסדי אשראי של 38 מיליון ש"ח.
• יחס הון עצמי רובד 1 ירד ל-10.87% בשל צמיחה בנכסי הסיכון וחלוקות הון.</t>
  </si>
  <si>
    <t>• המס הנוסף על הבנקים ב-2026-2027
• ירידת אינפלציה וריבית הפוגעת במרווחים</t>
  </si>
  <si>
    <t>מדיניות הדיבידנד: חלוקה של עד 50% מהרווח הנקי השנתי, בכפוף ליעד הון עצמי רובד 1 של 9.5% ויחס הון כולל של 12.5%. הבנק מיישם מתווה לחלוקה בפעימות מתוך עודפי ההון (עד כ-1 מיליארד ש"ח מצטבר) ובוחן רכישה עצמית של מניות בהיקף של כ-25% מהרווח הרבעוני בשנתיים הקרובות. באוגוסט 2026 הוכרז דיבידנד של כ-558 מיליון ש"ח (50% מרווח הרבעון ועוד 266 מיליון ש"ח מעודפי הון). במחצית הראשונה של 2026 הצמיחה הובלה באשראי לעסקים גדולים ובינוניים ובעמלות משוק ההון.</t>
  </si>
  <si>
    <t>• FY2023: הגדלת הפרשה קבוצתית להפסדי אשראי בכ-337 מיליון ש"ח בשל המלחמה והמאקרו.
• FY2023: רווח בחברה כלולה (כאל) מהשלמת מכירת בניין כאל - חלק הבנק ברווח כלולות 113 מיליון ש"ח.
• FY2024: הכנסות מסים בגין שנים קודמות 52 מיליון ש"ח; תשלום מיוחד של 6% מהרווח על הבנקים (2024-2025); הפרשה לירידת ערך נכס זכות שימוש במסגרת התייעלות.
• FY2025: אירועים חד-פעמיים בחברה כלולה (פסק דין בעניין מע"מ ושיערוך אופציית פאנטום) - חלק הבנק ירד ל-35 מיליון ש"ח מ-74.
• 2026: מס נוסף על הבנקים של 12% מהרווח בישראל (מ-1.4.2026; שיעור מס סטטוטורי 42.37%), מקוזז חלקית בהכנסות מסים לשנים קודמות.
• H1_2026: פירעון מוקדם של שטר הון בסך 330 מיליון ש"ח; דיבידנד מיוחד מעודפי הון (Q4_2025 ו-Q2_2026: 266 מיליון ש"ח).</t>
  </si>
  <si>
    <t>נתוני מקור — כפי שחולצו מהדוחות הכספיים (מאוחד, מיליוני ש"ח; יחסים באחוזים כמספר)</t>
  </si>
  <si>
    <t>תאים בכחול = נתון קלט מהדוח (הערה בתא = מקור: קובץ ועמוד). תא ריק = לא נמצא/לא דווח. כל הגיליונות האחרים מחושבים מגיליון זה.</t>
  </si>
  <si>
    <t>מפתח</t>
  </si>
  <si>
    <t>יחידה</t>
  </si>
  <si>
    <t>2022</t>
  </si>
  <si>
    <t>hapoalim|net_interest_income</t>
  </si>
  <si>
    <t>מ' ש"ח</t>
  </si>
  <si>
    <t>hapoalim|credit_loss_expense</t>
  </si>
  <si>
    <t>hapoalim|noninterest_income</t>
  </si>
  <si>
    <t>hapoalim|fees_income</t>
  </si>
  <si>
    <t>hapoalim|total_revenue</t>
  </si>
  <si>
    <t>סך ההכנסות</t>
  </si>
  <si>
    <t>hapoalim|operating_expenses</t>
  </si>
  <si>
    <t>hapoalim|salaries_expenses</t>
  </si>
  <si>
    <t>משכורות והוצאות נלוות</t>
  </si>
  <si>
    <t>hapoalim|pretax_profit</t>
  </si>
  <si>
    <t>hapoalim|tax_expense</t>
  </si>
  <si>
    <t>הפרשה למסים</t>
  </si>
  <si>
    <t>hapoalim|net_income</t>
  </si>
  <si>
    <t>רווח נקי לבעלי המניות</t>
  </si>
  <si>
    <t>hapoalim|eps_basic</t>
  </si>
  <si>
    <t>רווח בסיסי למניה</t>
  </si>
  <si>
    <t>ש"ח</t>
  </si>
  <si>
    <t>hapoalim|dividend_declared</t>
  </si>
  <si>
    <t>דיבידנד שהוכרז/חולק</t>
  </si>
  <si>
    <t>hapoalim|buyback_amount</t>
  </si>
  <si>
    <t>רכישה עצמית</t>
  </si>
  <si>
    <t>hapoalim|total_assets</t>
  </si>
  <si>
    <t>hapoalim|loans_to_public_net</t>
  </si>
  <si>
    <t>hapoalim|loans_to_public_gross</t>
  </si>
  <si>
    <t>אשראי לציבור, ברוטו</t>
  </si>
  <si>
    <t>hapoalim|allowance_credit_losses_loans</t>
  </si>
  <si>
    <t>הפרשה להפסדי אשראי (אשראי לציבור)</t>
  </si>
  <si>
    <t>hapoalim|deposits_from_public</t>
  </si>
  <si>
    <t>hapoalim|securities</t>
  </si>
  <si>
    <t>hapoalim|cash_and_deposits_at_banks</t>
  </si>
  <si>
    <t>hapoalim|bonds_issued</t>
  </si>
  <si>
    <t>hapoalim|equity_shareholders</t>
  </si>
  <si>
    <t>הון לבעלי המניות</t>
  </si>
  <si>
    <t>hapoalim|total_equity</t>
  </si>
  <si>
    <t>סך ההון</t>
  </si>
  <si>
    <t>hapoalim|risk_weighted_assets</t>
  </si>
  <si>
    <t>hapoalim|housing_loans</t>
  </si>
  <si>
    <t>hapoalim|problem_loans</t>
  </si>
  <si>
    <t>חובות בעייתיים/פגומים</t>
  </si>
  <si>
    <t>hapoalim|nonaccrual_loans</t>
  </si>
  <si>
    <t>חובות שאינם צוברים</t>
  </si>
  <si>
    <t>hapoalim|roe</t>
  </si>
  <si>
    <t>תשואה להון (מדווח)</t>
  </si>
  <si>
    <t>%</t>
  </si>
  <si>
    <t>hapoalim|roa</t>
  </si>
  <si>
    <t>תשואה לנכסים (מדווח)</t>
  </si>
  <si>
    <t>hapoalim|cet1_ratio</t>
  </si>
  <si>
    <t>יחס הון עצמי רובד 1</t>
  </si>
  <si>
    <t>hapoalim|total_capital_ratio</t>
  </si>
  <si>
    <t>hapoalim|cet1_min_required</t>
  </si>
  <si>
    <t>hapoalim|leverage_ratio</t>
  </si>
  <si>
    <t>hapoalim|lcr</t>
  </si>
  <si>
    <t>hapoalim|nsfr</t>
  </si>
  <si>
    <t>hapoalim|efficiency_ratio</t>
  </si>
  <si>
    <t>יחס יעילות (מדווח)</t>
  </si>
  <si>
    <t>hapoalim|credit_loss_ratio</t>
  </si>
  <si>
    <t>שיעור הוצאות הפסדי אשראי (מדווח)</t>
  </si>
  <si>
    <t>hapoalim|allowance_ratio</t>
  </si>
  <si>
    <t>הפרשה / אשראי (מדווח)</t>
  </si>
  <si>
    <t>hapoalim|npl_ratio</t>
  </si>
  <si>
    <t>שיעור חובות שאינם צוברים (מדווח)</t>
  </si>
  <si>
    <t>hapoalim|nim</t>
  </si>
  <si>
    <t>מרווח ריבית (מדווח)</t>
  </si>
  <si>
    <t>hapoalim|dividend_payout_ratio</t>
  </si>
  <si>
    <t>שיעור חלוקה (מדווח)</t>
  </si>
  <si>
    <t>hapoalim|employees</t>
  </si>
  <si>
    <t>משרות/עובדים</t>
  </si>
  <si>
    <t>מס'</t>
  </si>
  <si>
    <t>hapoalim|branches</t>
  </si>
  <si>
    <t>hapoalim|book_value_per_share</t>
  </si>
  <si>
    <t>הון למניה</t>
  </si>
  <si>
    <t>hapoalim|market_cap</t>
  </si>
  <si>
    <t>שווי שוק</t>
  </si>
  <si>
    <t>leumi|net_interest_income</t>
  </si>
  <si>
    <t>leumi|credit_loss_expense</t>
  </si>
  <si>
    <t>leumi|noninterest_income</t>
  </si>
  <si>
    <t>leumi|fees_income</t>
  </si>
  <si>
    <t>leumi|total_revenue</t>
  </si>
  <si>
    <t>leumi|operating_expenses</t>
  </si>
  <si>
    <t>leumi|salaries_expenses</t>
  </si>
  <si>
    <t>leumi|pretax_profit</t>
  </si>
  <si>
    <t>leumi|tax_expense</t>
  </si>
  <si>
    <t>leumi|net_income</t>
  </si>
  <si>
    <t>leumi|eps_basic</t>
  </si>
  <si>
    <t>leumi|dividend_declared</t>
  </si>
  <si>
    <t>leumi|buyback_amount</t>
  </si>
  <si>
    <t>leumi|total_assets</t>
  </si>
  <si>
    <t>leumi|loans_to_public_net</t>
  </si>
  <si>
    <t>leumi|loans_to_public_gross</t>
  </si>
  <si>
    <t>leumi|allowance_credit_losses_loans</t>
  </si>
  <si>
    <t>leumi|deposits_from_public</t>
  </si>
  <si>
    <t>leumi|securities</t>
  </si>
  <si>
    <t>leumi|cash_and_deposits_at_banks</t>
  </si>
  <si>
    <t>leumi|bonds_issued</t>
  </si>
  <si>
    <t>leumi|equity_shareholders</t>
  </si>
  <si>
    <t>leumi|total_equity</t>
  </si>
  <si>
    <t>leumi|risk_weighted_assets</t>
  </si>
  <si>
    <t>leumi|housing_loans</t>
  </si>
  <si>
    <t>leumi|problem_loans</t>
  </si>
  <si>
    <t>leumi|nonaccrual_loans</t>
  </si>
  <si>
    <t>leumi|roe</t>
  </si>
  <si>
    <t>leumi|roa</t>
  </si>
  <si>
    <t>leumi|cet1_ratio</t>
  </si>
  <si>
    <t>leumi|total_capital_ratio</t>
  </si>
  <si>
    <t>leumi|cet1_min_required</t>
  </si>
  <si>
    <t>leumi|leverage_ratio</t>
  </si>
  <si>
    <t>leumi|lcr</t>
  </si>
  <si>
    <t>leumi|nsfr</t>
  </si>
  <si>
    <t>leumi|efficiency_ratio</t>
  </si>
  <si>
    <t>leumi|credit_loss_ratio</t>
  </si>
  <si>
    <t>leumi|allowance_ratio</t>
  </si>
  <si>
    <t>leumi|npl_ratio</t>
  </si>
  <si>
    <t>leumi|nim</t>
  </si>
  <si>
    <t>leumi|dividend_payout_ratio</t>
  </si>
  <si>
    <t>leumi|employees</t>
  </si>
  <si>
    <t>leumi|branches</t>
  </si>
  <si>
    <t>leumi|book_value_per_share</t>
  </si>
  <si>
    <t>leumi|market_cap</t>
  </si>
  <si>
    <t>mizrahi|net_interest_income</t>
  </si>
  <si>
    <t>mizrahi|credit_loss_expense</t>
  </si>
  <si>
    <t>mizrahi|noninterest_income</t>
  </si>
  <si>
    <t>mizrahi|fees_income</t>
  </si>
  <si>
    <t>mizrahi|total_revenue</t>
  </si>
  <si>
    <t>mizrahi|operating_expenses</t>
  </si>
  <si>
    <t>mizrahi|salaries_expenses</t>
  </si>
  <si>
    <t>mizrahi|pretax_profit</t>
  </si>
  <si>
    <t>mizrahi|tax_expense</t>
  </si>
  <si>
    <t>mizrahi|net_income</t>
  </si>
  <si>
    <t>mizrahi|eps_basic</t>
  </si>
  <si>
    <t>mizrahi|dividend_declared</t>
  </si>
  <si>
    <t>mizrahi|buyback_amount</t>
  </si>
  <si>
    <t>mizrahi|total_assets</t>
  </si>
  <si>
    <t>mizrahi|loans_to_public_net</t>
  </si>
  <si>
    <t>mizrahi|loans_to_public_gross</t>
  </si>
  <si>
    <t>mizrahi|allowance_credit_losses_loans</t>
  </si>
  <si>
    <t>mizrahi|deposits_from_public</t>
  </si>
  <si>
    <t>mizrahi|securities</t>
  </si>
  <si>
    <t>mizrahi|cash_and_deposits_at_banks</t>
  </si>
  <si>
    <t>mizrahi|bonds_issued</t>
  </si>
  <si>
    <t>mizrahi|equity_shareholders</t>
  </si>
  <si>
    <t>mizrahi|total_equity</t>
  </si>
  <si>
    <t>mizrahi|risk_weighted_assets</t>
  </si>
  <si>
    <t>mizrahi|housing_loans</t>
  </si>
  <si>
    <t>mizrahi|problem_loans</t>
  </si>
  <si>
    <t>mizrahi|nonaccrual_loans</t>
  </si>
  <si>
    <t>mizrahi|roe</t>
  </si>
  <si>
    <t>mizrahi|roa</t>
  </si>
  <si>
    <t>mizrahi|cet1_ratio</t>
  </si>
  <si>
    <t>mizrahi|total_capital_ratio</t>
  </si>
  <si>
    <t>mizrahi|cet1_min_required</t>
  </si>
  <si>
    <t>mizrahi|leverage_ratio</t>
  </si>
  <si>
    <t>mizrahi|lcr</t>
  </si>
  <si>
    <t>mizrahi|nsfr</t>
  </si>
  <si>
    <t>mizrahi|efficiency_ratio</t>
  </si>
  <si>
    <t>mizrahi|credit_loss_ratio</t>
  </si>
  <si>
    <t>mizrahi|allowance_ratio</t>
  </si>
  <si>
    <t>mizrahi|npl_ratio</t>
  </si>
  <si>
    <t>mizrahi|nim</t>
  </si>
  <si>
    <t>mizrahi|dividend_payout_ratio</t>
  </si>
  <si>
    <t>mizrahi|employees</t>
  </si>
  <si>
    <t>mizrahi|branches</t>
  </si>
  <si>
    <t>mizrahi|book_value_per_share</t>
  </si>
  <si>
    <t>mizrahi|market_cap</t>
  </si>
  <si>
    <t>discount|net_interest_income</t>
  </si>
  <si>
    <t>discount|credit_loss_expense</t>
  </si>
  <si>
    <t>discount|noninterest_income</t>
  </si>
  <si>
    <t>discount|fees_income</t>
  </si>
  <si>
    <t>discount|total_revenue</t>
  </si>
  <si>
    <t>discount|operating_expenses</t>
  </si>
  <si>
    <t>discount|salaries_expenses</t>
  </si>
  <si>
    <t>discount|pretax_profit</t>
  </si>
  <si>
    <t>discount|tax_expense</t>
  </si>
  <si>
    <t>discount|net_income</t>
  </si>
  <si>
    <t>discount|eps_basic</t>
  </si>
  <si>
    <t>discount|dividend_declared</t>
  </si>
  <si>
    <t>discount|buyback_amount</t>
  </si>
  <si>
    <t>discount|total_assets</t>
  </si>
  <si>
    <t>discount|loans_to_public_net</t>
  </si>
  <si>
    <t>discount|loans_to_public_gross</t>
  </si>
  <si>
    <t>discount|allowance_credit_losses_loans</t>
  </si>
  <si>
    <t>discount|deposits_from_public</t>
  </si>
  <si>
    <t>discount|securities</t>
  </si>
  <si>
    <t>discount|cash_and_deposits_at_banks</t>
  </si>
  <si>
    <t>discount|bonds_issued</t>
  </si>
  <si>
    <t>discount|equity_shareholders</t>
  </si>
  <si>
    <t>discount|total_equity</t>
  </si>
  <si>
    <t>discount|risk_weighted_assets</t>
  </si>
  <si>
    <t>discount|housing_loans</t>
  </si>
  <si>
    <t>discount|problem_loans</t>
  </si>
  <si>
    <t>discount|nonaccrual_loans</t>
  </si>
  <si>
    <t>discount|roe</t>
  </si>
  <si>
    <t>discount|roa</t>
  </si>
  <si>
    <t>discount|cet1_ratio</t>
  </si>
  <si>
    <t>discount|total_capital_ratio</t>
  </si>
  <si>
    <t>discount|cet1_min_required</t>
  </si>
  <si>
    <t>discount|leverage_ratio</t>
  </si>
  <si>
    <t>discount|lcr</t>
  </si>
  <si>
    <t>discount|nsfr</t>
  </si>
  <si>
    <t>discount|efficiency_ratio</t>
  </si>
  <si>
    <t>discount|credit_loss_ratio</t>
  </si>
  <si>
    <t>discount|allowance_ratio</t>
  </si>
  <si>
    <t>discount|npl_ratio</t>
  </si>
  <si>
    <t>discount|nim</t>
  </si>
  <si>
    <t>discount|dividend_payout_ratio</t>
  </si>
  <si>
    <t>discount|employees</t>
  </si>
  <si>
    <t>discount|branches</t>
  </si>
  <si>
    <t>discount|book_value_per_share</t>
  </si>
  <si>
    <t>discount|market_cap</t>
  </si>
  <si>
    <t>fibi|net_interest_income</t>
  </si>
  <si>
    <t>fibi|credit_loss_expense</t>
  </si>
  <si>
    <t>fibi|noninterest_income</t>
  </si>
  <si>
    <t>fibi|fees_income</t>
  </si>
  <si>
    <t>fibi|total_revenue</t>
  </si>
  <si>
    <t>fibi|operating_expenses</t>
  </si>
  <si>
    <t>fibi|salaries_expenses</t>
  </si>
  <si>
    <t>fibi|pretax_profit</t>
  </si>
  <si>
    <t>fibi|tax_expense</t>
  </si>
  <si>
    <t>fibi|net_income</t>
  </si>
  <si>
    <t>fibi|eps_basic</t>
  </si>
  <si>
    <t>fibi|dividend_declared</t>
  </si>
  <si>
    <t>fibi|buyback_amount</t>
  </si>
  <si>
    <t>fibi|total_assets</t>
  </si>
  <si>
    <t>fibi|loans_to_public_net</t>
  </si>
  <si>
    <t>fibi|loans_to_public_gross</t>
  </si>
  <si>
    <t>fibi|allowance_credit_losses_loans</t>
  </si>
  <si>
    <t>fibi|deposits_from_public</t>
  </si>
  <si>
    <t>fibi|securities</t>
  </si>
  <si>
    <t>fibi|cash_and_deposits_at_banks</t>
  </si>
  <si>
    <t>fibi|bonds_issued</t>
  </si>
  <si>
    <t>fibi|equity_shareholders</t>
  </si>
  <si>
    <t>fibi|total_equity</t>
  </si>
  <si>
    <t>fibi|risk_weighted_assets</t>
  </si>
  <si>
    <t>fibi|housing_loans</t>
  </si>
  <si>
    <t>fibi|problem_loans</t>
  </si>
  <si>
    <t>fibi|nonaccrual_loans</t>
  </si>
  <si>
    <t>fibi|roe</t>
  </si>
  <si>
    <t>fibi|roa</t>
  </si>
  <si>
    <t>fibi|cet1_ratio</t>
  </si>
  <si>
    <t>fibi|total_capital_ratio</t>
  </si>
  <si>
    <t>fibi|cet1_min_required</t>
  </si>
  <si>
    <t>fibi|leverage_ratio</t>
  </si>
  <si>
    <t>fibi|lcr</t>
  </si>
  <si>
    <t>fibi|nsfr</t>
  </si>
  <si>
    <t>fibi|efficiency_ratio</t>
  </si>
  <si>
    <t>fibi|credit_loss_ratio</t>
  </si>
  <si>
    <t>fibi|allowance_ratio</t>
  </si>
  <si>
    <t>fibi|npl_ratio</t>
  </si>
  <si>
    <t>fibi|nim</t>
  </si>
  <si>
    <t>fibi|dividend_payout_ratio</t>
  </si>
  <si>
    <t>fibi|employees</t>
  </si>
  <si>
    <t>fibi|branches</t>
  </si>
  <si>
    <t>fibi|book_value_per_share</t>
  </si>
  <si>
    <t>fibi|market_cap</t>
  </si>
  <si>
    <t>מקורות, מתודולוגיה והערות</t>
  </si>
  <si>
    <t>מקורות</t>
  </si>
  <si>
    <t>25 דוחות PDF: דוחות שנתיים 2023, 2024, 2025 ודוחות רבעון 1 ו-2 של 2026 לכל בנק (תיקיית reports). מקור כל נתון (קובץ ועמוד) מופיע כהערה בתא בגיליון "נתונים".</t>
  </si>
  <si>
    <t>שיטה</t>
  </si>
  <si>
    <t>הנתונים חולצו מהדוחות על ידי צוות סוכנים (סוכן לכל בנק) לפי סכמה אחידה, עם בדיקות סבירות (הכנסות − הפרשות − הוצאות ≈ רווח לפני מס). כאשר נתון הוצג מחדש (restated) נלקח הנתון מהדוח המאוחר ביותר.</t>
  </si>
  <si>
    <t>יחידות</t>
  </si>
  <si>
    <t>מיליוני ש"ח, נתונים מאוחדים. יחסים מדווחים נשמרו באחוזים בגיליון הנתונים ומוצגים כאחוז בגיליונות הניתוח.</t>
  </si>
  <si>
    <t>תקנון</t>
  </si>
  <si>
    <t>תקופות חלקיות מתוקננות לשנה: רבעון ×4, מחצית ×2. יחסים על יתרות משתמשים בממוצע פתיחה-סגירה של התקופה.</t>
  </si>
  <si>
    <t>מחושב מול מדווח</t>
  </si>
  <si>
    <t>יחסים מחושבים (ROE, עלות-הכנסה וכו') עשויים להיות שונים מהמדווח בשל הגדרות הבנקים (למשל ROE על הון ממוצע משוקלל, יחס יעילות ללא פריטים חד-פעמיים). שני הערכים מוצגים זה לצד זה.</t>
  </si>
  <si>
    <t>צבעים</t>
  </si>
  <si>
    <t>כחול = קלט מהדוח; שחור = נוסחה; ירוק = קישור לגיליון אחר; צהוב = משקלים/נתוני מפתח שניתן לשנות.</t>
  </si>
  <si>
    <t>דיסקונט — CAL</t>
  </si>
  <si>
    <t>מרבעון 2 2025 דיסקונט מציג את חברת כרטיסי האשראי כאל (בתהליך מכירה) כפעילות מופסקת: רווח לפני מס, הכנסות והוצאות — פעילות נמשכת בלבד (מוצג מחדש 2022–2025); הרווח הנקי כולל את כאל; סך נכסים, הון ונכסי סיכון כוללים את כאל, אשראי ופיקדונות — ללא. לכן ROA ויחסים על הנכסים של דיסקונט מוטים מעט כלפי מטה.</t>
  </si>
  <si>
    <t>מס 2026</t>
  </si>
  <si>
    <t>ב-2026 הוטל מס נוסף על הבנקים — שיעור המס האפקטיבי עלה לכ-41% (לעומת כ-37% ב-2025) ומסביר חלק מירידת הרווח הנקי במחצית הראשונה.</t>
  </si>
  <si>
    <t>הסתייגות</t>
  </si>
  <si>
    <t>חילוץ אוטומטי מ-PDF בעברית עלול לכלול טעויות. לפני שימוש בנתון לקבלת החלטות, אמתו אותו מול העמוד שצוין בהערת המקור.</t>
  </si>
  <si>
    <t>הערות לפי בנק</t>
  </si>
  <si>
    <t>All figures consolidated, NIS millions. FY2022-FY2025 P&amp;L and balance sheet from the 2025 annual multi-year tables (p.341-342); Q1/Q2/H1 2025 comparatives from the 2026 quarterly reports.</t>
  </si>
  <si>
    <t>Opex breakdown reclassified for 2021-2023 in later reports (FY2023 salaries 4,492 in the 2023 report vs 4,577 restated; FY2022 4,387 vs 4,470). Total opex unchanged. Restated values used.</t>
  </si>
  <si>
    <t>FY2025 includes one-off income of ~432m pre-tax (~380m after tax) from insurers/officers settlement of derivative claim re the US tax investigation (Q3 2025). Adjusted FY2025 net income 9,422, adjusted ROE 15.3%, adjusted efficiency 34.8%.</t>
  </si>
  <si>
    <t>FY2024 opex includes ~597m efficiency-plan cost booked in Q4 2024.</t>
  </si>
  <si>
    <t>credit_loss_expense FY2022 is income of 34m (negative). credit_loss_ratio as reported (includes banks and governments); quarterly/half-year figures annualized.</t>
  </si>
  <si>
    <t>nim = reported NII / average assets (יחס הכנסות ריבית, נטו לנכסים ממוצעים), annualized for quarters. The bank's 'מרווח מימוני מפעילות שוטפת' is a different measure (FY2025 2.68%, restated to 2.72% in the Q2 2026 report).</t>
  </si>
  <si>
    <t>npl_ratio = reported share of loans to public that are nonaccrual or 90+ days past due. Nonaccrual-only ratio is lower (0.48% at end-2025 per directors' report text).</t>
  </si>
  <si>
    <t>nonaccrual_loans = אשראי לציבור שלא צובר הכנסות ריבית (NPL); problem_loans = סיכון אשראי בעייתי, נטו (incl. off-balance). CECL adopted 1.1.2022.</t>
  </si>
  <si>
    <t>allowance_ratio = allowance for loans to public / loans to public (on-balance). Including off-balance allowance: FY2025 1.72%, Q2_2026 1.65%.</t>
  </si>
  <si>
    <t>housing_loans = net mortgage balance from the credit-to-public by management segment table. Q1/Q2 2025 not in those tables -&gt; null. Alternative (Note 29, Israeli individuals housing loans, gross): 148,676 at 31.12.2025.</t>
  </si>
  <si>
    <t>LCR is a 3-month daily average; Q2 values also represent end of H1. NSFR and capital ratios at period end.</t>
  </si>
  <si>
    <t>dividend_declared = cash dividends declared out of the profits of each period (distribution tables by profit quarter), not cash paid in the period; buyback_amount = share buyback attributed to the same profit quarter. FY2025: 4,085 dividend + 774 buyback = 4,859 (~50% of profit, as the bank states). Q2_2026: 995 dividend + 249 buyback declared Aug 2026. FY2022 = Q2-Q4 2022 distributions (403+536+525); no Q1 2022 distribution appears, consistent with FY2022 DPS 1.10.</t>
  </si>
  <si>
    <t>dividend_payout_ratio computed as (dividend+buyback)/net income; the bank itself reports ~50% for FY2025 and 40% per quarter in 2024.</t>
  </si>
  <si>
    <t>employees = average number of positions (מספר משרות ממוצע), annual only.</t>
  </si>
  <si>
    <t>branches: FY2025 directors' report says 159 (incl. 13 Business branches), but the corporate-governance chapter 'as of report date' (Mar 2026) says 160; 159 used. 2026 quarterly reports: 160. FY2022 not extracted.</t>
  </si>
  <si>
    <t>cet1_min_required 10.23% (10.0% + 1% of housing loans surcharge). Board internal CET1 target raised to at least 11.0% on 19.11.2025. Minimum total capital 13.5%.</t>
  </si>
  <si>
    <t>book_value_per_share and market_cap not reported -&gt; null. Extra metric share_price_end (NIS, end of period) added as reported.</t>
  </si>
  <si>
    <t>בדיקת סבירות FY2022: NII+nonint-CLE-opex=9982 vs pretax 9982: diff 0</t>
  </si>
  <si>
    <t>בדיקת סבירות FY2023: NII+nonint-CLE-opex=11272 vs pretax 11272: diff 0</t>
  </si>
  <si>
    <t>בדיקת סבירות FY2024: NII+nonint-CLE-opex=12260 vs pretax 12260: diff 0</t>
  </si>
  <si>
    <t>בדיקת סבירות FY2025: NII+nonint-CLE-opex=14853 vs pretax 14853: diff 0</t>
  </si>
  <si>
    <t>בדיקת סבירות Q1_2025: NII+nonint-CLE-opex=3439 vs pretax 3439: diff 0</t>
  </si>
  <si>
    <t>בדיקת סבירות Q2_2025: NII+nonint-CLE-opex=4030 vs pretax 4030: diff 0</t>
  </si>
  <si>
    <t>בדיקת סבירות H1_2025: NII+nonint-CLE-opex=7469 vs pretax 7469: diff 0</t>
  </si>
  <si>
    <t>בדיקת סבירות Q1_2026: NII+nonint-CLE-opex=3457 vs pretax 3457: diff 0</t>
  </si>
  <si>
    <t>בדיקת סבירות Q2_2026: NII+nonint-CLE-opex=4286 vs pretax 4286: diff 0</t>
  </si>
  <si>
    <t>בדיקת סבירות H1_2026: NII+nonint-CLE-opex=7743 vs pretax 7743: diff 0</t>
  </si>
  <si>
    <t>בדיקת סבירות balance: Total liabilities + equity = total assets in the balance sheets used (e.g. FY2025 701,988+64,677=766,665; Q2_2026 742,327+67,144=809,471).</t>
  </si>
  <si>
    <t>בדיקת סבירות dividends: Per-share dividends by profit quarter sum to reported annual DPS (FY2025 3.10, FY2024 1.73, FY2023 1.69, FY2022 1.10).</t>
  </si>
  <si>
    <t>Page numbers are PDF page indices (1-based), not printed page numbers (they differ by ~4 in the 2023 report).</t>
  </si>
  <si>
    <t>No restatements found: FY2022-FY2024 figures in the 2025 annual multi-year tables match the original 2023/2024 reports. FY2022 includes Bank Leumi USA only through Q1 2022 (deconsolidated 1.4.2022 on the Valley merger).</t>
  </si>
  <si>
    <t>pretax_profit is before the bank's share in associates (Valley etc.), which is added after tax; net_income = pretax - tax + associates.</t>
  </si>
  <si>
    <t>dividend_declared = cash dividends declared in respect of the period's quarterly earnings (e.g. FY2025 = Q1-Q4 2025 declarations incl. the March-2026 declaration of 1,275m), consistent with the reports' 'dividend per share for the period'. Q2_2026 1,133m is approximate as announced. buyback_amount = buybacks actually executed during the period (statement of changes in equity) - a cash basis; buybacks announced in respect of Q4'25 = 382m, Q1'26 = 322m, Q2'26 = 283m.</t>
  </si>
  <si>
    <t>dividend_payout_ratio only where the bank states the total distribution rate (cash + buyback): Q1'26 55%, Q2'26 50% (Q4'25 was 65%). FY payout left null (not reported as a single figure). Policy (from 2.3.2026): 50%-65% of quarterly net income, up to 50% in cash.</t>
  </si>
  <si>
    <t>npl_ratio = non-accrual loans to public / total loans to public (NPL line in credit-risk chapter). The key-metrics table's 'non-accrual or 90+ days past due' ratio: FY2022 0.52, FY2023 0.88, FY2024 0.53, FY2025 0.44, Q1'25 0.55, Q2'25 0.46, Q1'26 0.44, Q2'26 0.48.</t>
  </si>
  <si>
    <t>nonaccrual_loans = gross non-accrual loans to public (commercial + housing + other private). problem_loans left null: Leumi reports 'problem credit risk' incl. accruing and off-balance (gross 6,898m / net 5,611m at 30.6.2026 vs 7,095 / 5,426 at 31.12.2025).</t>
  </si>
  <si>
    <t>housing_loans: FY2024 onward = gross 'households - housing loans' segment balance (2025/2026 reports); FY2022-FY2023 only as net of allowance by industry (2023 report; on that basis FY2024 was 143,993 vs 144,387 gross) - small basis difference.</t>
  </si>
  <si>
    <t>Quarterly/half-year ROE, ROA, NIM, credit-loss ratio are annualized as reported. ROE excl. the bank tax levy: Q2'26 17.9%, H1'26 16.5%, FY2025 16.4%.</t>
  </si>
  <si>
    <t>Leverage ratio at 31.3.2025 reported as 7.27% in the Q1 2026 report (high vs neighbouring quarters but taken as reported).</t>
  </si>
  <si>
    <t>cet1_min_required includes the 1% add-on on housing loans (base 10% for a large bank); total capital minimum 13.5%. Internal CET1 target raised to 10.85% (Nov 2025).</t>
  </si>
  <si>
    <t>employees = average number of positions, annual only. branches = 'branches, extensions and service centers' in the retail segment description; FY2022 not extracted.</t>
  </si>
  <si>
    <t>book_value_per_share and market_cap not reported. Share price (NIS): FY2022 29.3, FY2023 29.5, FY2024 43.4, FY2025 70.2, 31.3.2025 49.8, 30.6.2025 62.6, 31.3.2026 69.8, 30.6.2026 66.5.</t>
  </si>
  <si>
    <t>Effective tax rate rose to 42.4% in H1 2026 (36.4% FY2025) due to the special bank tax levy; H1'26 net income excl. levy 5,729m vs 5,377m in H1'25.</t>
  </si>
  <si>
    <t>בדיקת סבירות FY2022: NII+nonint-CLE-opex=10896 vs pretax 10896: diff 0; loans gross-allowance=384782 vs net 384782</t>
  </si>
  <si>
    <t>בדיקת סבירות FY2023: NII+nonint-CLE-opex=11901 vs pretax 11901: diff 0; loans gross-allowance=419486 vs net 419486</t>
  </si>
  <si>
    <t>בדיקת סבירות FY2024: NII+nonint-CLE-opex=15491 vs pretax 15491: diff 0; loans gross-allowance=455519 vs net 455519</t>
  </si>
  <si>
    <t>בדיקת סבירות FY2025: NII+nonint-CLE-opex=15582 vs pretax 15582: diff 0; loans gross-allowance=519950 vs net 519950</t>
  </si>
  <si>
    <t>בדיקת סבירות Q1_2025: NII+nonint-CLE-opex=3599 vs pretax 3599: diff 0; loans gross-allowance=462847 vs net 462847</t>
  </si>
  <si>
    <t>בדיקת סבירות Q2_2025: NII+nonint-CLE-opex=4153 vs pretax 4153: diff 0; loans gross-allowance=489227 vs net 489227</t>
  </si>
  <si>
    <t>בדיקת סבירות H1_2025: NII+nonint-CLE-opex=7752 vs pretax 7752: diff 0</t>
  </si>
  <si>
    <t>בדיקת סבירות Q1_2026: NII+nonint-CLE-opex=3707 vs pretax 3707: diff 0; loans gross-allowance=547780 vs net 547780</t>
  </si>
  <si>
    <t>בדיקת סבירות Q2_2026: NII+nonint-CLE-opex=4670 vs pretax 4670: diff 0; loans gross-allowance=566516 vs net 566516</t>
  </si>
  <si>
    <t>בדיקת סבירות H1_2026: NII+nonint-CLE-opex=8377 vs pretax 8377: diff 0</t>
  </si>
  <si>
    <t>No restatements found: FY2022-FY2023 figures in the 2025 report's multi-year appendix equal those in the 2023 report.</t>
  </si>
  <si>
    <t>All ratios (ROE, ROA, CET1, leverage, LCR, NSFR, efficiency, credit-loss ratio, allowance ratio, NPL ratio, NIM) as reported in the 'יחסים פיננסיים עיקריים' table; quarterly/H1 values from the Q2-2026 report (annualized where the bank annualizes).</t>
  </si>
  <si>
    <t>LCR = simple average of daily observations in the last quarter of the period.</t>
  </si>
  <si>
    <t>nim = reported 'יחס הכנסות ריבית, נטו לנכסים ממוצעים' (NII / average total assets), not a margin on interest-earning assets.</t>
  </si>
  <si>
    <t>npl_ratio = 'שיעור חובות שאינם צוברים או בפיגור 90 ימים או יותר מתוך האשראי לציבור'. Non-accrual-only ratio: FY2025 0.97%, FY2024 1.17%.</t>
  </si>
  <si>
    <t>problem_loans = balance-sheet 'בעייתי לא צובר' (non-accrual / non-performing) credit to the public, before allowance.</t>
  </si>
  <si>
    <t>housing_loans = net credit to the public in supervisory segment 'משקי בית - הלוואות לדיור'.</t>
  </si>
  <si>
    <t>securities excludes securities borrowed/bought under resale agreements (separate line, e.g. 593 at FY2025).</t>
  </si>
  <si>
    <t>fees_income = 'עמלות' line only (excludes 'הכנסות אחרות').</t>
  </si>
  <si>
    <t>dividend_declared = dividends in respect of the period's earnings, incl. Q4 dividend declared after year end (FY2025 2,686.0 incl. 702.0 declared 25.2.2026; Q2_2026 = 714.0 declared 16.8.2026). FY2022 995.4 as stated in the 2023 report. No share buybacks reported (buyback_amount null). dividend_payout_ratio computed; bank's stated rate: 50% of quarterly profit from Q2-2025 (40% in Q1-2025, 2024 mostly 40%).</t>
  </si>
  <si>
    <t>employees = average number of employees in the group (annual only); FY2022 includes 373 former Bank Igud employees who left early 2023.</t>
  </si>
  <si>
    <t>FY2022 ROE 20.1% and efficiency 45.2% include capital gains on asset sales (ex-gains: 19.0% / 46.4%).</t>
  </si>
  <si>
    <t>From 1.1.2026 operational-risk RWA calculated under updated directive 206 (op-risk RWA 24,188 at FY2025 -&gt; 20,119 at Q1-2026).</t>
  </si>
  <si>
    <t>Minimum CET1 9.60% (group); minimum total capital 12.50%.</t>
  </si>
  <si>
    <t>book_value_per_share and market_cap not reported; share price reported (31.12.2025: 222.40 NIS; 30.6.2026: 197.0 NIS).</t>
  </si>
  <si>
    <t>problem_loans and nonaccrual_loans hold identical values: both are the balance-sheet credit to the public classified 'בעייתי לא צובר' (= 'נכסים שאינם מבצעים'), non-accrual only, before allowance, excluding accruing loans 90+ days past due (e.g. FY2025: 3,956; accruing 90+ DPD 170 excluded). Total problematic balance-sheet credit incl. accruing problematic (1,316) was 5,272 at FY2025.</t>
  </si>
  <si>
    <t>בדיקת סבירות FY2022: NII+nonint-CLE-opex = pretax? diff 0; gross loans - allowance = net? diff 0</t>
  </si>
  <si>
    <t>בדיקת סבירות FY2023: NII+nonint-CLE-opex = pretax? diff 0; gross loans - allowance = net? diff 0</t>
  </si>
  <si>
    <t>בדיקת סבירות FY2024: NII+nonint-CLE-opex = pretax? diff 0; gross loans - allowance = net? diff 0</t>
  </si>
  <si>
    <t>בדיקת סבירות FY2025: NII+nonint-CLE-opex = pretax? diff 0; gross loans - allowance = net? diff 0</t>
  </si>
  <si>
    <t>בדיקת סבירות Q1_2025: NII+nonint-CLE-opex = pretax? diff 0; gross loans - allowance = net? diff 0</t>
  </si>
  <si>
    <t>בדיקת סבירות Q2_2025: NII+nonint-CLE-opex = pretax? diff 0; gross loans - allowance = net? diff 0</t>
  </si>
  <si>
    <t>בדיקת סבירות H1_2025: NII+nonint-CLE-opex = pretax? diff 0</t>
  </si>
  <si>
    <t>בדיקת סבירות Q1_2026: NII+nonint-CLE-opex = pretax? diff 0; gross loans - allowance = net? diff 0</t>
  </si>
  <si>
    <t>בדיקת סבירות Q2_2026: NII+nonint-CLE-opex = pretax? diff 0; gross loans - allowance = net? diff 0</t>
  </si>
  <si>
    <t>בדיקת סבירות H1_2026: NII+nonint-CLE-opex = pretax? diff 0</t>
  </si>
  <si>
    <t>בדיקת סבירות Q2_2026_consistency: Q2_2026 = H1_2026 - Q1_2026 for NII (5705-2693=3012) and net income (2666-1238=1428): OK</t>
  </si>
  <si>
    <t>CAL (Israel Credit Cards) is presented as a DISCONTINUED OPERATION from the Q2-2025 report onward. All P&amp;L lines FY2022-FY2025 are the RESTATED figures from the 2025 annual report (excl. CAL), so they differ from the originally published 2023/2024 reports. net_income (attributable to shareholders) still includes CAL via 'net profit from discontinued operation' (FY2022 222, FY2023 323, FY2024 186, FY2025 138, H1_2025 34, H1_2026 178).</t>
  </si>
  <si>
    <t>pretax_profit and tax_expense are for CONTINUING operations only; net_income also includes equity-method associates, discontinued operations and minority interest.</t>
  </si>
  <si>
    <t>Balance-sheet totals (total_assets, total_equity, equity_shareholders) include CAL's assets as 'assets attributed to discontinued operation' (FY2025 23,146; Q2_2026 23,924). loans, deposits, securities, cash, bonds exclude CAL. RWA and capital/leverage/LCR/NSFR ratios include CAL until the sale closes (expected RWA reduction ~21.2bn NIS and CET1 +0.53-0.60pp in 30.6.2026 terms).</t>
  </si>
  <si>
    <t>CAL sale: agreement signed 19.9.2025 with Union Investments &amp; Harel for up to ~2,873m NIS; closing delayed by the Competition Commissioner (long-stop extendable to 1.11.2026); expected after-tax gain ~221m on closing. Not closed as of the Q2-2026 report.</t>
  </si>
  <si>
    <t>dividend_declared = cash dividends declared out of each period's earnings (note 24d5 table; FY2025 = May-25 + Aug-25 + Nov-25 + Mar-26 declarations). buyback_amount = buybacks allocated to those distributions. Dividends actually PAID in the calendar year (equity statement): 2023 1,047; 2024 1,153; 2025 1,638. FY/H1 payout ratios are computed as (dividend+buyback)/net income; quarterly payout ratios are as declared (40%/50%).</t>
  </si>
  <si>
    <t>roa and credit_loss_ratio are reported only for full years, Q1 and H1 - Q2-alone is null.</t>
  </si>
  <si>
    <t>nim = 'net return on interest-bearing assets' (NII / average interest-earning assets), restated excl. CAL. Q1_2026 NIM per the Q2 report is 2.17 after a reclassification (Q1 report showed 2.22; Q1_2025 originally 2.49). FY2022 NIM on a restated basis not available (null). The narrower 'interest spread' was FY2025 1.63%, FY2024 1.74%.</t>
  </si>
  <si>
    <t>problem_loans = on-balance-sheet problem credit risk of the public (accruing problem + non-accrual; may include some non-loan exposures); nonaccrual_loans = non-accruing loans to the public. Both excl. CAL. FY2023 nonaccrual is the restated opening-2024 balance.</t>
  </si>
  <si>
    <t>total_capital_ratio FY2023 = 13.63 per the 2024/2025 reports (the original 2023 report showed 13.48).</t>
  </si>
  <si>
    <t>employees = average positions in the group during the year, restated excl. CAL (original incl. CAL: 2023 8,363; 2024 8,461). branches = Discount 98 + Mercantile 73 in Israel. Quarterly employees/branches not found (null).</t>
  </si>
  <si>
    <t>market_cap from reported 'Discount market value' (bn NIS) converted to NIS m. book_value_per_share not reported (null).</t>
  </si>
  <si>
    <t>FY2022 figures come from the 5-year tables in the 2025 annual report (restated excl. CAL); FY2022 nonaccrual/problem loans/NIM on that basis not available.</t>
  </si>
  <si>
    <t>Q1_2025 values are comparatives from the Q1-2026 report; Q2_2025/H1_2025 from the Q2-2026 report.</t>
  </si>
  <si>
    <t>בדיקת סבירות FY2022: NII+nonint-CLE-opex = pretax (continuing ops)? diff 0; loans gross-allowance-net diff 0</t>
  </si>
  <si>
    <t>בדיקת סבירות FY2023: NII+nonint-CLE-opex = pretax (continuing ops)? diff 0; loans gross-allowance-net diff 0</t>
  </si>
  <si>
    <t>בדיקת סבירות FY2024: NII+nonint-CLE-opex = pretax (continuing ops)? diff 0; loans gross-allowance-net diff 0</t>
  </si>
  <si>
    <t>בדיקת סבירות FY2025: NII+nonint-CLE-opex = pretax (continuing ops)? diff 0; loans gross-allowance-net diff 0</t>
  </si>
  <si>
    <t>בדיקת סבירות Q1_2025: NII+nonint-CLE-opex = pretax (continuing ops)? diff 0; loans gross-allowance-net diff 0</t>
  </si>
  <si>
    <t>בדיקת סבירות Q2_2025: NII+nonint-CLE-opex = pretax (continuing ops)? diff 0; loans gross-allowance-net diff 0</t>
  </si>
  <si>
    <t>בדיקת סבירות H1_2025: NII+nonint-CLE-opex = pretax (continuing ops)? diff 0</t>
  </si>
  <si>
    <t>בדיקת סבירות Q1_2026: NII+nonint-CLE-opex = pretax (continuing ops)? diff 0; loans gross-allowance-net diff 0</t>
  </si>
  <si>
    <t>בדיקת סבירות Q2_2026: NII+nonint-CLE-opex = pretax (continuing ops)? diff 0; loans gross-allowance-net diff 0</t>
  </si>
  <si>
    <t>בדיקת סבירות H1_2026: NII+nonint-CLE-opex = pretax (continuing ops)? diff 0</t>
  </si>
  <si>
    <t>בדיקת סבירות Q1+Q2_2026 vs H1_2026: NI diff 0; NII diff 0; pretax diff 0</t>
  </si>
  <si>
    <t>בדיקת סבירות Q1+Q2_2025 vs H1_2025: NI diff 0; NII diff 0; pretax diff 0</t>
  </si>
  <si>
    <t>FY2022-FY2025 P&amp;L and balance sheet taken from the multi-year appendices of the 2025 annual report (latest figures). FY2023/FY2022 salaries were reclassified in the 2024 report (FY2023 1,746-&gt;1,766; FY2022 1,680-&gt;1,700; total opex unchanged) - restated values used.</t>
  </si>
  <si>
    <t>Net income excludes minority interest (~100m/yr) and includes share in associates' profit (35/74/113/74 for FY2025..FY2022), so pretax - tax != net income.</t>
  </si>
  <si>
    <t>credit_loss_expense: FIBI recorded credit-loss INCOME in FY2024, Q1_2025, Q2_2025, Q2_2026 (negative values). Q1_2026 = 0 (group expense fully offset by individual income).</t>
  </si>
  <si>
    <t>Quarterly ROE/ROA/credit_loss_ratio are annualized as reported. Q1_2026 ROE 13.2 read from garbled extraction and verified by calculation (480*4/avg equity ~14,540). Bank also reports adjusted ROE (excl. CET1 surplus above 9.5% target and the special tax levy): 16.7% Q1_2026, 20.0% Q2_2026, 18.4% H1_2026, 19.1% FY2025.</t>
  </si>
  <si>
    <t>nim = 'תשואה נטו על נכסים נושאי ריבית' from Appendix 1 (annualized for quarters). The bank's key-metrics table instead shows NII/average assets (FY2025 1.8, FY2024 2.0, FY2023 2.4; Q2_2026 1.7).</t>
  </si>
  <si>
    <t>npl_ratio = non-accrual OR 90+ days past-due loans / loans to public (as reported). nonaccrual_loans = non-accrual loans to the public balance (חובות שאינם צוברים); FY2022 not found -&gt; null.</t>
  </si>
  <si>
    <t>housing_loans = gross housing loans to individuals (supervisory segment 'הלוואות לדיור').</t>
  </si>
  <si>
    <t>LCR is the average for the last quarter of each period (as reported).</t>
  </si>
  <si>
    <t>dividend_declared = cash dividends declared IN RESPECT OF the period's earnings (declared after the period): FY2025 = 212 (Q1) + 319 (Q2) + 436 (Q3, incl. extra from surplus) + 512 (Q4, declared Mar-2026, incl. extra); plus a 9m buyback in the Mar-2026 distribution. FY2024 = 228+244+248+228 (40% payout). FY2023 = 220+220+90+269 (Mar-2024 distribution covered 50% of H1-2023 / 20% of H2-2023 overall). FY2022 = 160+170+235+268. Q2_2026 = 558 declared Aug-2026 (292 = 50% of Q2 profit + 266 extra distribution from capital surplus). Dividends PAID in calendar years differ (e.g. 1,195 paid in 2025, 752 paid in H1_2026). dividend_payout_ratio is computed, not reported.</t>
  </si>
  <si>
    <t>employees = average annual positions in the group (incl. overtime conversion and external manpower); quarterly figures not reported. branches = group branches and extensions (bank + Massad) at year end.</t>
  </si>
  <si>
    <t>book_value_per_share and market_cap are not reported directly (share price is: 250.50 NIS at 31.12.2025, 210.90 NIS at 30.6.2026) -&gt; null.</t>
  </si>
  <si>
    <t>RWA, total capital ratio and CET1 minimum for Q1_2025/Q2_2025 not extracted -&gt; null.</t>
  </si>
  <si>
    <t>Operational-risk RWA fell in 2026 (13,238 -&gt; 10,753), partly offsetting RWA growth from loans (per Q1/Q2 2026 capital tables).</t>
  </si>
  <si>
    <t>בדיקת סבירות FY2022: NII+nonint-CLE-opex=2536 vs pretax 2536: diff 0</t>
  </si>
  <si>
    <t>בדיקת סבירות FY2023: NII+nonint-CLE-opex=3239 vs pretax 3239: diff 0</t>
  </si>
  <si>
    <t>בדיקת סבירות FY2024: NII+nonint-CLE-opex=3785 vs pretax 3785: diff 0</t>
  </si>
  <si>
    <t>בדיקת סבירות FY2025: NII+nonint-CLE-opex=3713 vs pretax 3713: diff 0</t>
  </si>
  <si>
    <t>בדיקת סבירות Q1_2026: NII+nonint-CLE-opex=834 vs pretax 834: diff 0</t>
  </si>
  <si>
    <t>בדיקת סבירות Q2_2026: NII+nonint-CLE-opex=989 vs pretax 989: diff 0</t>
  </si>
  <si>
    <t>בדיקת סבירות H1_2026: NII+nonint-CLE-opex=1823 vs pretax 1823: diff 0</t>
  </si>
  <si>
    <t>בדיקת סבירות Q1_2025: NII+nonint-CLE-opex=887 vs pretax 887: diff 0</t>
  </si>
  <si>
    <t>בדיקת סבירות Q2_2025: NII+nonint-CLE-opex=1064 vs pretax 1064: diff 0</t>
  </si>
  <si>
    <t>בדיקת סבירות H1_2025: NII+nonint-CLE-opex=1951 vs pretax 1951: diff 0</t>
  </si>
  <si>
    <t>בדיקת סבירות Q1+Q2_2026: net income Q1+Q2=1063 vs H1 1063: diff 0</t>
  </si>
  <si>
    <t>בדיקת סבירות BS_FY2025: assets 277,833 = liabilities 262,634 + total equity 15,199: diff 0</t>
  </si>
  <si>
    <t>בדיקת סבירות BS_Q2_2026: assets 293,955 = liabilities 278,421 + total equity 15,534: diff 0</t>
  </si>
  <si>
    <t>בדיקת סבירות allowance: gross - allowance = net: FY2025 148,014-1,640=146,374; Q2_2026 164,181-1,580=162,601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</si>
</sst>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\(#,##0\);&quot;-&quot;"/>
    <numFmt numFmtId="165" formatCode="#,##0.00;\(#,##0.00\);&quot;-&quot;"/>
    <numFmt numFmtId="166" formatCode="0.0%;\(0.0%\);&quot;-&quot;"/>
    <numFmt numFmtId="167" formatCode="0.00%;\(0.00%\);&quot;-&quot;"/>
    <numFmt numFmtId="168" formatCode="0.0&quot;x&quot;"/>
  </numFmts>
  <fonts count="12" x14ac:knownFonts="1">
    <font>
      <sz val="11"/>
      <color theme="1"/>
      <name val="Calibri"/>
      <family val="2"/>
      <scheme val="minor"/>
    </font>
    <font>
      <b/>
      <sz val="12"/>
      <color rgb="FF1F3864"/>
      <name val="Arial"/>
    </font>
    <font>
      <i/>
      <sz val="9"/>
      <color rgb="FF595959"/>
      <name val="Arial"/>
    </font>
    <font>
      <b/>
      <sz val="10"/>
      <color rgb="FFFFFFFF"/>
      <name val="Arial"/>
    </font>
    <font>
      <sz val="8"/>
      <color rgb="FF808080"/>
      <name val="Arial"/>
    </font>
    <font>
      <b/>
      <sz val="10"/>
      <name val="Arial"/>
    </font>
    <font>
      <sz val="10"/>
      <name val="Arial"/>
    </font>
    <font>
      <sz val="10"/>
      <color rgb="FF0000FF"/>
      <name val="Arial"/>
    </font>
    <font>
      <b/>
      <sz val="16"/>
      <color rgb="FF1F3864"/>
      <name val="Arial"/>
    </font>
    <font>
      <sz val="10"/>
      <color rgb="FF008000"/>
      <name val="Arial"/>
    </font>
    <font>
      <sz val="10"/>
      <color rgb="FF000000"/>
      <name val="Arial"/>
    </font>
    <font>
      <b/>
      <sz val="11"/>
      <color rgb="FF008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2CC"/>
      </patternFill>
    </fill>
    <fill>
      <patternFill patternType="solid">
        <fgColor rgb="FFDCE6F1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1F3864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8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164" fontId="0" fillId="0" borderId="1" xfId="0" applyNumberFormat="1" applyBorder="1"/>
    <xf numFmtId="164" fontId="5" fillId="5" borderId="1" xfId="0" applyNumberFormat="1" applyFont="1" applyFill="1" applyBorder="1"/>
    <xf numFmtId="166" fontId="0" fillId="0" borderId="1" xfId="0" applyNumberFormat="1" applyBorder="1"/>
    <xf numFmtId="166" fontId="5" fillId="5" borderId="1" xfId="0" applyNumberFormat="1" applyFont="1" applyFill="1" applyBorder="1"/>
    <xf numFmtId="167" fontId="0" fillId="0" borderId="1" xfId="0" applyNumberFormat="1" applyBorder="1"/>
    <xf numFmtId="167" fontId="5" fillId="5" borderId="1" xfId="0" applyNumberFormat="1" applyFont="1" applyFill="1" applyBorder="1"/>
    <xf numFmtId="0" fontId="5" fillId="3" borderId="1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Alignment="1">
      <alignment horizontal="right" vertical="top" wrapText="1"/>
    </xf>
    <xf numFmtId="0" fontId="5" fillId="0" borderId="0" xfId="0" applyFont="1"/>
    <xf numFmtId="9" fontId="7" fillId="3" borderId="1" xfId="0" applyNumberFormat="1" applyFont="1" applyFill="1" applyBorder="1"/>
    <xf numFmtId="166" fontId="10" fillId="0" borderId="1" xfId="0" applyNumberFormat="1" applyFont="1" applyBorder="1"/>
    <xf numFmtId="1" fontId="0" fillId="0" borderId="1" xfId="0" applyNumberFormat="1" applyBorder="1" applyAlignment="1">
      <alignment horizontal="center" vertical="center" wrapText="1"/>
    </xf>
    <xf numFmtId="167" fontId="10" fillId="0" borderId="1" xfId="0" applyNumberFormat="1" applyFont="1" applyBorder="1"/>
    <xf numFmtId="9" fontId="0" fillId="0" borderId="0" xfId="0" applyNumberFormat="1"/>
    <xf numFmtId="2" fontId="5" fillId="3" borderId="1" xfId="0" applyNumberFormat="1" applyFont="1" applyFill="1" applyBorder="1"/>
    <xf numFmtId="1" fontId="5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/>
    <xf numFmtId="0" fontId="5" fillId="5" borderId="1" xfId="0" applyFont="1" applyFill="1" applyBorder="1"/>
    <xf numFmtId="164" fontId="10" fillId="0" borderId="1" xfId="0" applyNumberFormat="1" applyFont="1" applyBorder="1"/>
    <xf numFmtId="165" fontId="9" fillId="0" borderId="1" xfId="0" applyNumberFormat="1" applyFont="1" applyBorder="1"/>
    <xf numFmtId="168" fontId="10" fillId="0" borderId="1" xfId="0" applyNumberFormat="1" applyFont="1" applyBorder="1"/>
    <xf numFmtId="168" fontId="5" fillId="5" borderId="1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4" fillId="0" borderId="0" xfId="0" applyFont="1"/>
    <xf numFmtId="0" fontId="6" fillId="0" borderId="0" xfId="0" applyFont="1"/>
    <xf numFmtId="164" fontId="7" fillId="0" borderId="1" xfId="0" applyNumberFormat="1" applyFont="1" applyBorder="1"/>
    <xf numFmtId="164" fontId="7" fillId="3" borderId="1" xfId="0" applyNumberFormat="1" applyFont="1" applyFill="1" applyBorder="1"/>
    <xf numFmtId="165" fontId="7" fillId="0" borderId="1" xfId="0" applyNumberFormat="1" applyFont="1" applyBorder="1"/>
    <xf numFmtId="0" fontId="4" fillId="0" borderId="2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0" xfId="0" applyFont="1" applyAlignment="1">
      <alignment horizontal="right" vertical="top" wrapText="1"/>
    </xf>
    <xf numFmtId="0" fontId="0" fillId="0" borderId="0" xfId="0"/>
    <xf numFmtId="0" fontId="1" fillId="4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רווח נקי (מ'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'רווח והפסד'!$B$5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והפסד'!$B$6:$B$10</c:f>
              <c:numCache>
                <c:formatCode>#,##0;\(#,##0\);"-"</c:formatCode>
                <c:ptCount val="5"/>
                <c:pt idx="0">
                  <c:v>7360</c:v>
                </c:pt>
                <c:pt idx="1">
                  <c:v>7027</c:v>
                </c:pt>
                <c:pt idx="2">
                  <c:v>4910</c:v>
                </c:pt>
                <c:pt idx="3">
                  <c:v>4192</c:v>
                </c:pt>
                <c:pt idx="4">
                  <c:v>2172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F-4FEB-BE78-6BD351904C8E}"/>
            </c:ext>
          </c:extLst>
        </c:ser>
        <c:ser>
          <c:idx val="1"/>
          <c:order val="1"/>
          <c:tx>
            <c:strRef>
              <c:f>'רווח והפסד'!$C$5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והפסד'!$C$6:$C$10</c:f>
              <c:numCache>
                <c:formatCode>#,##0;\(#,##0\);"-"</c:formatCode>
                <c:ptCount val="5"/>
                <c:pt idx="0">
                  <c:v>7635</c:v>
                </c:pt>
                <c:pt idx="1">
                  <c:v>9798</c:v>
                </c:pt>
                <c:pt idx="2">
                  <c:v>5455</c:v>
                </c:pt>
                <c:pt idx="3">
                  <c:v>4281</c:v>
                </c:pt>
                <c:pt idx="4">
                  <c:v>2371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AF-4FEB-BE78-6BD351904C8E}"/>
            </c:ext>
          </c:extLst>
        </c:ser>
        <c:ser>
          <c:idx val="2"/>
          <c:order val="2"/>
          <c:tx>
            <c:strRef>
              <c:f>'רווח והפסד'!$D$5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והפסד'!$D$6:$D$10</c:f>
              <c:numCache>
                <c:formatCode>#,##0;\(#,##0\);"-"</c:formatCode>
                <c:ptCount val="5"/>
                <c:pt idx="0">
                  <c:v>9802</c:v>
                </c:pt>
                <c:pt idx="1">
                  <c:v>10262</c:v>
                </c:pt>
                <c:pt idx="2">
                  <c:v>5630</c:v>
                </c:pt>
                <c:pt idx="3">
                  <c:v>4140</c:v>
                </c:pt>
                <c:pt idx="4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AF-4FEB-BE78-6BD351904C8E}"/>
            </c:ext>
          </c:extLst>
        </c:ser>
        <c:ser>
          <c:idx val="3"/>
          <c:order val="3"/>
          <c:tx>
            <c:strRef>
              <c:f>'רווח והפסד'!$E$5</c:f>
              <c:strCache>
                <c:ptCount val="1"/>
                <c:pt idx="0">
                  <c:v>H1-25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והפסד'!$E$6:$E$10</c:f>
              <c:numCache>
                <c:formatCode>#,##0;\(#,##0\);"-"</c:formatCode>
                <c:ptCount val="5"/>
                <c:pt idx="0">
                  <c:v>4966</c:v>
                </c:pt>
                <c:pt idx="1">
                  <c:v>5013</c:v>
                </c:pt>
                <c:pt idx="2">
                  <c:v>2743</c:v>
                </c:pt>
                <c:pt idx="3">
                  <c:v>2151</c:v>
                </c:pt>
                <c:pt idx="4">
                  <c:v>1167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AF-4FEB-BE78-6BD351904C8E}"/>
            </c:ext>
          </c:extLst>
        </c:ser>
        <c:ser>
          <c:idx val="4"/>
          <c:order val="4"/>
          <c:tx>
            <c:strRef>
              <c:f>'רווח והפסד'!$F$5</c:f>
              <c:strCache>
                <c:ptCount val="1"/>
                <c:pt idx="0">
                  <c:v>H1-26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והפסד'!$F$6:$F$10</c:f>
              <c:numCache>
                <c:formatCode>#,##0;\(#,##0\);"-"</c:formatCode>
                <c:ptCount val="5"/>
                <c:pt idx="0">
                  <c:v>4612</c:v>
                </c:pt>
                <c:pt idx="1">
                  <c:v>5178</c:v>
                </c:pt>
                <c:pt idx="2">
                  <c:v>2666</c:v>
                </c:pt>
                <c:pt idx="3">
                  <c:v>2133</c:v>
                </c:pt>
                <c:pt idx="4">
                  <c:v>1063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AF-4FEB-BE78-6BD351904C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הכנסות ריבית נטו (מ'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'רווח והפסד'!$B$15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והפסד'!$B$16:$B$20</c:f>
              <c:numCache>
                <c:formatCode>#,##0;\(#,##0\);"-"</c:formatCode>
                <c:ptCount val="5"/>
                <c:pt idx="0">
                  <c:v>16085</c:v>
                </c:pt>
                <c:pt idx="1">
                  <c:v>15997</c:v>
                </c:pt>
                <c:pt idx="2">
                  <c:v>11975</c:v>
                </c:pt>
                <c:pt idx="3">
                  <c:v>10110</c:v>
                </c:pt>
                <c:pt idx="4">
                  <c:v>4966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C3-4768-B671-AD27413172FD}"/>
            </c:ext>
          </c:extLst>
        </c:ser>
        <c:ser>
          <c:idx val="1"/>
          <c:order val="1"/>
          <c:tx>
            <c:strRef>
              <c:f>'רווח והפסד'!$C$15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והפסד'!$C$16:$C$20</c:f>
              <c:numCache>
                <c:formatCode>#,##0;\(#,##0\);"-"</c:formatCode>
                <c:ptCount val="5"/>
                <c:pt idx="0">
                  <c:v>16950</c:v>
                </c:pt>
                <c:pt idx="1">
                  <c:v>16509</c:v>
                </c:pt>
                <c:pt idx="2">
                  <c:v>11814</c:v>
                </c:pt>
                <c:pt idx="3">
                  <c:v>9929</c:v>
                </c:pt>
                <c:pt idx="4">
                  <c:v>4740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C3-4768-B671-AD27413172FD}"/>
            </c:ext>
          </c:extLst>
        </c:ser>
        <c:ser>
          <c:idx val="2"/>
          <c:order val="2"/>
          <c:tx>
            <c:strRef>
              <c:f>'רווח והפסד'!$D$15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והפסד'!$D$16:$D$20</c:f>
              <c:numCache>
                <c:formatCode>#,##0;\(#,##0\);"-"</c:formatCode>
                <c:ptCount val="5"/>
                <c:pt idx="0">
                  <c:v>18103</c:v>
                </c:pt>
                <c:pt idx="1">
                  <c:v>16852</c:v>
                </c:pt>
                <c:pt idx="2">
                  <c:v>11727</c:v>
                </c:pt>
                <c:pt idx="3">
                  <c:v>10001</c:v>
                </c:pt>
                <c:pt idx="4">
                  <c:v>4822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C3-4768-B671-AD27413172FD}"/>
            </c:ext>
          </c:extLst>
        </c:ser>
        <c:ser>
          <c:idx val="3"/>
          <c:order val="3"/>
          <c:tx>
            <c:strRef>
              <c:f>'רווח והפסד'!$E$15</c:f>
              <c:strCache>
                <c:ptCount val="1"/>
                <c:pt idx="0">
                  <c:v>H1-25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והפסד'!$E$16:$E$20</c:f>
              <c:numCache>
                <c:formatCode>#,##0;\(#,##0\);"-"</c:formatCode>
                <c:ptCount val="5"/>
                <c:pt idx="0">
                  <c:v>9071</c:v>
                </c:pt>
                <c:pt idx="1">
                  <c:v>8557</c:v>
                </c:pt>
                <c:pt idx="2">
                  <c:v>5892</c:v>
                </c:pt>
                <c:pt idx="3">
                  <c:v>5075</c:v>
                </c:pt>
                <c:pt idx="4">
                  <c:v>2444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C3-4768-B671-AD27413172FD}"/>
            </c:ext>
          </c:extLst>
        </c:ser>
        <c:ser>
          <c:idx val="4"/>
          <c:order val="4"/>
          <c:tx>
            <c:strRef>
              <c:f>'רווח והפסד'!$F$15</c:f>
              <c:strCache>
                <c:ptCount val="1"/>
                <c:pt idx="0">
                  <c:v>H1-26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והפסד'!$F$16:$F$20</c:f>
              <c:numCache>
                <c:formatCode>#,##0;\(#,##0\);"-"</c:formatCode>
                <c:ptCount val="5"/>
                <c:pt idx="0">
                  <c:v>9060</c:v>
                </c:pt>
                <c:pt idx="1">
                  <c:v>8481</c:v>
                </c:pt>
                <c:pt idx="2">
                  <c:v>5705</c:v>
                </c:pt>
                <c:pt idx="3">
                  <c:v>4852</c:v>
                </c:pt>
                <c:pt idx="4">
                  <c:v>2282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C3-4768-B671-AD27413172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הוצאות תפעוליות (מ'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'רווח והפסד'!$B$55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והפסד'!$A$56:$A$60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והפסד'!$B$56:$B$60</c:f>
              <c:numCache>
                <c:formatCode>#,##0;\(#,##0\);"-"</c:formatCode>
                <c:ptCount val="5"/>
                <c:pt idx="0">
                  <c:v>8231</c:v>
                </c:pt>
                <c:pt idx="1">
                  <c:v>6894</c:v>
                </c:pt>
                <c:pt idx="2">
                  <c:v>5569</c:v>
                </c:pt>
                <c:pt idx="3">
                  <c:v>6125</c:v>
                </c:pt>
                <c:pt idx="4">
                  <c:v>2877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F-4A3B-BABF-94B6D3C40D3D}"/>
            </c:ext>
          </c:extLst>
        </c:ser>
        <c:ser>
          <c:idx val="1"/>
          <c:order val="1"/>
          <c:tx>
            <c:strRef>
              <c:f>'רווח והפסד'!$C$55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והפסד'!$A$56:$A$60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והפסד'!$C$56:$C$60</c:f>
              <c:numCache>
                <c:formatCode>#,##0;\(#,##0\);"-"</c:formatCode>
                <c:ptCount val="5"/>
                <c:pt idx="0">
                  <c:v>9007</c:v>
                </c:pt>
                <c:pt idx="1">
                  <c:v>6904</c:v>
                </c:pt>
                <c:pt idx="2">
                  <c:v>5222</c:v>
                </c:pt>
                <c:pt idx="3">
                  <c:v>6204</c:v>
                </c:pt>
                <c:pt idx="4">
                  <c:v>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F-4A3B-BABF-94B6D3C40D3D}"/>
            </c:ext>
          </c:extLst>
        </c:ser>
        <c:ser>
          <c:idx val="2"/>
          <c:order val="2"/>
          <c:tx>
            <c:strRef>
              <c:f>'רווח והפסד'!$D$55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והפסד'!$A$56:$A$60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והפסד'!$D$56:$D$60</c:f>
              <c:numCache>
                <c:formatCode>#,##0;\(#,##0\);"-"</c:formatCode>
                <c:ptCount val="5"/>
                <c:pt idx="0">
                  <c:v>8404</c:v>
                </c:pt>
                <c:pt idx="1">
                  <c:v>6648</c:v>
                </c:pt>
                <c:pt idx="2">
                  <c:v>5239</c:v>
                </c:pt>
                <c:pt idx="3">
                  <c:v>6556</c:v>
                </c:pt>
                <c:pt idx="4">
                  <c:v>3190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2F-4A3B-BABF-94B6D3C40D3D}"/>
            </c:ext>
          </c:extLst>
        </c:ser>
        <c:ser>
          <c:idx val="3"/>
          <c:order val="3"/>
          <c:tx>
            <c:strRef>
              <c:f>'רווח והפסד'!$E$55</c:f>
              <c:strCache>
                <c:ptCount val="1"/>
                <c:pt idx="0">
                  <c:v>H1-25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והפסד'!$A$56:$A$60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והפסד'!$E$56:$E$60</c:f>
              <c:numCache>
                <c:formatCode>#,##0;\(#,##0\);"-"</c:formatCode>
                <c:ptCount val="5"/>
                <c:pt idx="0">
                  <c:v>4102</c:v>
                </c:pt>
                <c:pt idx="1">
                  <c:v>3341</c:v>
                </c:pt>
                <c:pt idx="2">
                  <c:v>2662</c:v>
                </c:pt>
                <c:pt idx="3">
                  <c:v>3195</c:v>
                </c:pt>
                <c:pt idx="4">
                  <c:v>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F-4A3B-BABF-94B6D3C40D3D}"/>
            </c:ext>
          </c:extLst>
        </c:ser>
        <c:ser>
          <c:idx val="4"/>
          <c:order val="4"/>
          <c:tx>
            <c:strRef>
              <c:f>'רווח והפסד'!$F$55</c:f>
              <c:strCache>
                <c:ptCount val="1"/>
                <c:pt idx="0">
                  <c:v>H1-26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'רווח והפסד'!$A$56:$A$60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'רווח והפסד'!$F$56:$F$60</c:f>
              <c:numCache>
                <c:formatCode>#,##0;\(#,##0\);"-"</c:formatCode>
                <c:ptCount val="5"/>
                <c:pt idx="0">
                  <c:v>4037</c:v>
                </c:pt>
                <c:pt idx="1">
                  <c:v>3219</c:v>
                </c:pt>
                <c:pt idx="2">
                  <c:v>2615</c:v>
                </c:pt>
                <c:pt idx="3">
                  <c:v>3033</c:v>
                </c:pt>
                <c:pt idx="4">
                  <c:v>1626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2F-4A3B-BABF-94B6D3C40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סך נכסים (מ'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מאזן!$B$5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מאזן!$B$6:$B$10</c:f>
              <c:numCache>
                <c:formatCode>#,##0;\(#,##0\);"-"</c:formatCode>
                <c:ptCount val="5"/>
                <c:pt idx="0">
                  <c:v>686530</c:v>
                </c:pt>
                <c:pt idx="1">
                  <c:v>731497</c:v>
                </c:pt>
                <c:pt idx="2">
                  <c:v>448204</c:v>
                </c:pt>
                <c:pt idx="3">
                  <c:v>400475</c:v>
                </c:pt>
                <c:pt idx="4">
                  <c:v>221593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D4-4F52-BE17-4B2CC8D29104}"/>
            </c:ext>
          </c:extLst>
        </c:ser>
        <c:ser>
          <c:idx val="1"/>
          <c:order val="1"/>
          <c:tx>
            <c:strRef>
              <c:f>מאזן!$C$5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מאזן!$C$6:$C$10</c:f>
              <c:numCache>
                <c:formatCode>#,##0;\(#,##0\);"-"</c:formatCode>
                <c:ptCount val="5"/>
                <c:pt idx="0">
                  <c:v>720844</c:v>
                </c:pt>
                <c:pt idx="1">
                  <c:v>785551</c:v>
                </c:pt>
                <c:pt idx="2">
                  <c:v>485643</c:v>
                </c:pt>
                <c:pt idx="3">
                  <c:v>442659</c:v>
                </c:pt>
                <c:pt idx="4">
                  <c:v>248563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D4-4F52-BE17-4B2CC8D29104}"/>
            </c:ext>
          </c:extLst>
        </c:ser>
        <c:ser>
          <c:idx val="2"/>
          <c:order val="2"/>
          <c:tx>
            <c:strRef>
              <c:f>מאזן!$D$5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מאזן!$D$6:$D$10</c:f>
              <c:numCache>
                <c:formatCode>#,##0;\(#,##0\);"-"</c:formatCode>
                <c:ptCount val="5"/>
                <c:pt idx="0">
                  <c:v>766665</c:v>
                </c:pt>
                <c:pt idx="1">
                  <c:v>872971</c:v>
                </c:pt>
                <c:pt idx="2">
                  <c:v>551173</c:v>
                </c:pt>
                <c:pt idx="3">
                  <c:v>478146</c:v>
                </c:pt>
                <c:pt idx="4">
                  <c:v>277833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D4-4F52-BE17-4B2CC8D29104}"/>
            </c:ext>
          </c:extLst>
        </c:ser>
        <c:ser>
          <c:idx val="3"/>
          <c:order val="3"/>
          <c:tx>
            <c:strRef>
              <c:f>מאזן!$E$5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מאזן!$E$6:$E$10</c:f>
              <c:numCache>
                <c:formatCode>#,##0;\(#,##0\);"-"</c:formatCode>
                <c:ptCount val="5"/>
                <c:pt idx="0">
                  <c:v>797234</c:v>
                </c:pt>
                <c:pt idx="1">
                  <c:v>903887</c:v>
                </c:pt>
                <c:pt idx="2">
                  <c:v>554365</c:v>
                </c:pt>
                <c:pt idx="3">
                  <c:v>477114</c:v>
                </c:pt>
                <c:pt idx="4">
                  <c:v>272602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D4-4F52-BE17-4B2CC8D29104}"/>
            </c:ext>
          </c:extLst>
        </c:ser>
        <c:ser>
          <c:idx val="4"/>
          <c:order val="4"/>
          <c:tx>
            <c:strRef>
              <c:f>מאזן!$F$5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מאזן!$F$6:$F$10</c:f>
              <c:numCache>
                <c:formatCode>#,##0;\(#,##0\);"-"</c:formatCode>
                <c:ptCount val="5"/>
                <c:pt idx="0">
                  <c:v>809471</c:v>
                </c:pt>
                <c:pt idx="1">
                  <c:v>947264</c:v>
                </c:pt>
                <c:pt idx="2">
                  <c:v>580815</c:v>
                </c:pt>
                <c:pt idx="3">
                  <c:v>483460</c:v>
                </c:pt>
                <c:pt idx="4">
                  <c:v>293955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D4-4F52-BE17-4B2CC8D29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אשראי לציבור נטו (מ'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מאזן!$B$15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מאזן!$B$16:$B$20</c:f>
              <c:numCache>
                <c:formatCode>#,##0;\(#,##0\);"-"</c:formatCode>
                <c:ptCount val="5"/>
                <c:pt idx="0">
                  <c:v>407381</c:v>
                </c:pt>
                <c:pt idx="1">
                  <c:v>419486</c:v>
                </c:pt>
                <c:pt idx="2">
                  <c:v>325346</c:v>
                </c:pt>
                <c:pt idx="3">
                  <c:v>247413</c:v>
                </c:pt>
                <c:pt idx="4">
                  <c:v>117622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0-41EE-828F-6E730272E685}"/>
            </c:ext>
          </c:extLst>
        </c:ser>
        <c:ser>
          <c:idx val="1"/>
          <c:order val="1"/>
          <c:tx>
            <c:strRef>
              <c:f>מאזן!$C$15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מאזן!$C$16:$C$20</c:f>
              <c:numCache>
                <c:formatCode>#,##0;\(#,##0\);"-"</c:formatCode>
                <c:ptCount val="5"/>
                <c:pt idx="0">
                  <c:v>443483</c:v>
                </c:pt>
                <c:pt idx="1">
                  <c:v>455519</c:v>
                </c:pt>
                <c:pt idx="2">
                  <c:v>357981</c:v>
                </c:pt>
                <c:pt idx="3">
                  <c:v>267312</c:v>
                </c:pt>
                <c:pt idx="4">
                  <c:v>129416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E0-41EE-828F-6E730272E685}"/>
            </c:ext>
          </c:extLst>
        </c:ser>
        <c:ser>
          <c:idx val="2"/>
          <c:order val="2"/>
          <c:tx>
            <c:strRef>
              <c:f>מאזן!$D$15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מאזן!$D$16:$D$20</c:f>
              <c:numCache>
                <c:formatCode>#,##0;\(#,##0\);"-"</c:formatCode>
                <c:ptCount val="5"/>
                <c:pt idx="0">
                  <c:v>502881</c:v>
                </c:pt>
                <c:pt idx="1">
                  <c:v>519950</c:v>
                </c:pt>
                <c:pt idx="2">
                  <c:v>400501</c:v>
                </c:pt>
                <c:pt idx="3">
                  <c:v>288805</c:v>
                </c:pt>
                <c:pt idx="4">
                  <c:v>146374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E0-41EE-828F-6E730272E685}"/>
            </c:ext>
          </c:extLst>
        </c:ser>
        <c:ser>
          <c:idx val="3"/>
          <c:order val="3"/>
          <c:tx>
            <c:strRef>
              <c:f>מאזן!$E$15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מאזן!$E$16:$E$20</c:f>
              <c:numCache>
                <c:formatCode>#,##0;\(#,##0\);"-"</c:formatCode>
                <c:ptCount val="5"/>
                <c:pt idx="0">
                  <c:v>519267</c:v>
                </c:pt>
                <c:pt idx="1">
                  <c:v>547780</c:v>
                </c:pt>
                <c:pt idx="2">
                  <c:v>413574</c:v>
                </c:pt>
                <c:pt idx="3">
                  <c:v>295195</c:v>
                </c:pt>
                <c:pt idx="4">
                  <c:v>153482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E0-41EE-828F-6E730272E685}"/>
            </c:ext>
          </c:extLst>
        </c:ser>
        <c:ser>
          <c:idx val="4"/>
          <c:order val="4"/>
          <c:tx>
            <c:strRef>
              <c:f>מאזן!$F$15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מאזן!$A$16:$A$20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מאזן!$F$16:$F$20</c:f>
              <c:numCache>
                <c:formatCode>#,##0;\(#,##0\);"-"</c:formatCode>
                <c:ptCount val="5"/>
                <c:pt idx="0">
                  <c:v>536175</c:v>
                </c:pt>
                <c:pt idx="1">
                  <c:v>566516</c:v>
                </c:pt>
                <c:pt idx="2">
                  <c:v>423726</c:v>
                </c:pt>
                <c:pt idx="3">
                  <c:v>304478</c:v>
                </c:pt>
                <c:pt idx="4">
                  <c:v>162601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E0-41EE-828F-6E730272E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פיקדונות הציבור (מ'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מאזן!$B$25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מאזן!$B$26:$B$30</c:f>
              <c:numCache>
                <c:formatCode>#,##0;\(#,##0\);"-"</c:formatCode>
                <c:ptCount val="5"/>
                <c:pt idx="0">
                  <c:v>554595</c:v>
                </c:pt>
                <c:pt idx="1">
                  <c:v>567824</c:v>
                </c:pt>
                <c:pt idx="2">
                  <c:v>358553</c:v>
                </c:pt>
                <c:pt idx="3">
                  <c:v>297643</c:v>
                </c:pt>
                <c:pt idx="4">
                  <c:v>191125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E8-4F57-B81D-B2211342F952}"/>
            </c:ext>
          </c:extLst>
        </c:ser>
        <c:ser>
          <c:idx val="1"/>
          <c:order val="1"/>
          <c:tx>
            <c:strRef>
              <c:f>מאזן!$C$25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מאזן!$C$26:$C$30</c:f>
              <c:numCache>
                <c:formatCode>#,##0;\(#,##0\);"-"</c:formatCode>
                <c:ptCount val="5"/>
                <c:pt idx="0">
                  <c:v>574285</c:v>
                </c:pt>
                <c:pt idx="1">
                  <c:v>618301</c:v>
                </c:pt>
                <c:pt idx="2">
                  <c:v>393383</c:v>
                </c:pt>
                <c:pt idx="3">
                  <c:v>332443</c:v>
                </c:pt>
                <c:pt idx="4">
                  <c:v>214755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E8-4F57-B81D-B2211342F952}"/>
            </c:ext>
          </c:extLst>
        </c:ser>
        <c:ser>
          <c:idx val="2"/>
          <c:order val="2"/>
          <c:tx>
            <c:strRef>
              <c:f>מאזן!$D$25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מאזן!$D$26:$D$30</c:f>
              <c:numCache>
                <c:formatCode>#,##0;\(#,##0\);"-"</c:formatCode>
                <c:ptCount val="5"/>
                <c:pt idx="0">
                  <c:v>592676</c:v>
                </c:pt>
                <c:pt idx="1">
                  <c:v>686887</c:v>
                </c:pt>
                <c:pt idx="2">
                  <c:v>448397</c:v>
                </c:pt>
                <c:pt idx="3">
                  <c:v>359480</c:v>
                </c:pt>
                <c:pt idx="4">
                  <c:v>238509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E8-4F57-B81D-B2211342F952}"/>
            </c:ext>
          </c:extLst>
        </c:ser>
        <c:ser>
          <c:idx val="3"/>
          <c:order val="3"/>
          <c:tx>
            <c:strRef>
              <c:f>מאזן!$E$25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מאזן!$E$26:$E$30</c:f>
              <c:numCache>
                <c:formatCode>#,##0;\(#,##0\);"-"</c:formatCode>
                <c:ptCount val="5"/>
                <c:pt idx="0">
                  <c:v>602807</c:v>
                </c:pt>
                <c:pt idx="1">
                  <c:v>694961</c:v>
                </c:pt>
                <c:pt idx="2">
                  <c:v>450663</c:v>
                </c:pt>
                <c:pt idx="3">
                  <c:v>356851</c:v>
                </c:pt>
                <c:pt idx="4">
                  <c:v>231580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EE8-4F57-B81D-B2211342F952}"/>
            </c:ext>
          </c:extLst>
        </c:ser>
        <c:ser>
          <c:idx val="4"/>
          <c:order val="4"/>
          <c:tx>
            <c:strRef>
              <c:f>מאזן!$F$25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מאזן!$A$26:$A$30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מאזן!$F$26:$F$30</c:f>
              <c:numCache>
                <c:formatCode>#,##0;\(#,##0\);"-"</c:formatCode>
                <c:ptCount val="5"/>
                <c:pt idx="0">
                  <c:v>618116</c:v>
                </c:pt>
                <c:pt idx="1">
                  <c:v>718887</c:v>
                </c:pt>
                <c:pt idx="2">
                  <c:v>474424</c:v>
                </c:pt>
                <c:pt idx="3">
                  <c:v>361422</c:v>
                </c:pt>
                <c:pt idx="4">
                  <c:v>251394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E8-4F57-B81D-B2211342F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תשואה להון (מחושב)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רווחיות!$A$6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רווחיות!$B$6:$F$6</c:f>
              <c:numCache>
                <c:formatCode>0.0%;\(0.0%\);"-"</c:formatCode>
                <c:ptCount val="5"/>
                <c:pt idx="0">
                  <c:v>0.14878906723810295</c:v>
                </c:pt>
                <c:pt idx="1">
                  <c:v>0.13809007053716765</c:v>
                </c:pt>
                <c:pt idx="2">
                  <c:v>0.15960660115446929</c:v>
                </c:pt>
                <c:pt idx="3">
                  <c:v>0.16515759979380243</c:v>
                </c:pt>
                <c:pt idx="4">
                  <c:v>0.1399473528496977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B4-4DCD-A22F-7050EFFCBD94}"/>
            </c:ext>
          </c:extLst>
        </c:ser>
        <c:ser>
          <c:idx val="1"/>
          <c:order val="1"/>
          <c:tx>
            <c:strRef>
              <c:f>רווחיות!$A$7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רווחיות!$B$7:$F$7</c:f>
              <c:numCache>
                <c:formatCode>0.0%;\(0.0%\);"-"</c:formatCode>
                <c:ptCount val="5"/>
                <c:pt idx="0">
                  <c:v>0.13521912733920238</c:v>
                </c:pt>
                <c:pt idx="1">
                  <c:v>0.16870560888467995</c:v>
                </c:pt>
                <c:pt idx="2">
                  <c:v>0.1581348044503344</c:v>
                </c:pt>
                <c:pt idx="3">
                  <c:v>0.1576501851516986</c:v>
                </c:pt>
                <c:pt idx="4">
                  <c:v>0.14932841147504344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B4-4DCD-A22F-7050EFFCBD94}"/>
            </c:ext>
          </c:extLst>
        </c:ser>
        <c:ser>
          <c:idx val="2"/>
          <c:order val="2"/>
          <c:tx>
            <c:strRef>
              <c:f>רווחיות!$A$8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רווחיות!$B$8:$F$8</c:f>
              <c:numCache>
                <c:formatCode>0.0%;\(0.0%\);"-"</c:formatCode>
                <c:ptCount val="5"/>
                <c:pt idx="0">
                  <c:v>0.19164341055014539</c:v>
                </c:pt>
                <c:pt idx="1">
                  <c:v>0.18569264548193284</c:v>
                </c:pt>
                <c:pt idx="2">
                  <c:v>0.17045884614802367</c:v>
                </c:pt>
                <c:pt idx="3">
                  <c:v>0.17035679905598858</c:v>
                </c:pt>
                <c:pt idx="4">
                  <c:v>0.15048331334227052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B4-4DCD-A22F-7050EFFCBD94}"/>
            </c:ext>
          </c:extLst>
        </c:ser>
        <c:ser>
          <c:idx val="3"/>
          <c:order val="3"/>
          <c:tx>
            <c:strRef>
              <c:f>רווחיות!$A$9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רווחיות!$B$9:$F$9</c:f>
              <c:numCache>
                <c:formatCode>0.0%;\(0.0%\);"-"</c:formatCode>
                <c:ptCount val="5"/>
                <c:pt idx="0">
                  <c:v>0.15713910859541927</c:v>
                </c:pt>
                <c:pt idx="1">
                  <c:v>0.14259780490648369</c:v>
                </c:pt>
                <c:pt idx="2">
                  <c:v>0.1266481079262137</c:v>
                </c:pt>
                <c:pt idx="3">
                  <c:v>0.13351126559493515</c:v>
                </c:pt>
                <c:pt idx="4">
                  <c:v>0.12437861714069129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B4-4DCD-A22F-7050EFFCBD94}"/>
            </c:ext>
          </c:extLst>
        </c:ser>
        <c:ser>
          <c:idx val="4"/>
          <c:order val="4"/>
          <c:tx>
            <c:strRef>
              <c:f>רווחיות!$A$10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רווחיות!$B$10:$F$10</c:f>
              <c:numCache>
                <c:formatCode>0.0%;\(0.0%\);"-"</c:formatCode>
                <c:ptCount val="5"/>
                <c:pt idx="0">
                  <c:v>0.19195757843570482</c:v>
                </c:pt>
                <c:pt idx="1">
                  <c:v>0.18595349201992079</c:v>
                </c:pt>
                <c:pt idx="2">
                  <c:v>0.16117529596348595</c:v>
                </c:pt>
                <c:pt idx="3">
                  <c:v>0.16859289222767987</c:v>
                </c:pt>
                <c:pt idx="4">
                  <c:v>0.14407210381865618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B4-4DCD-A22F-7050EFFCB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ROA (מחושב)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רווחיות!$A$26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רווחיות!$B$25:$F$25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רווחיות!$B$26:$F$26</c:f>
              <c:numCache>
                <c:formatCode>0.00%;\(0.00%\);"-"</c:formatCode>
                <c:ptCount val="5"/>
                <c:pt idx="0">
                  <c:v>1.0888516239940882E-2</c:v>
                </c:pt>
                <c:pt idx="1">
                  <c:v>1.0849994386708863E-2</c:v>
                </c:pt>
                <c:pt idx="2">
                  <c:v>1.3179079924894572E-2</c:v>
                </c:pt>
                <c:pt idx="3">
                  <c:v>1.3431341193525856E-2</c:v>
                </c:pt>
                <c:pt idx="4">
                  <c:v>1.170457371698889E-2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2A-4F53-982E-C723EFE274FB}"/>
            </c:ext>
          </c:extLst>
        </c:ser>
        <c:ser>
          <c:idx val="1"/>
          <c:order val="1"/>
          <c:tx>
            <c:strRef>
              <c:f>רווחיות!$A$27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רווחיות!$B$25:$F$25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רווחיות!$B$27:$F$27</c:f>
              <c:numCache>
                <c:formatCode>0.00%;\(0.00%\);"-"</c:formatCode>
                <c:ptCount val="5"/>
                <c:pt idx="0">
                  <c:v>9.8234175343879029E-3</c:v>
                </c:pt>
                <c:pt idx="1">
                  <c:v>1.2917191809356065E-2</c:v>
                </c:pt>
                <c:pt idx="2">
                  <c:v>1.237487353197606E-2</c:v>
                </c:pt>
                <c:pt idx="3">
                  <c:v>1.230271602150828E-2</c:v>
                </c:pt>
                <c:pt idx="4">
                  <c:v>1.137875054594599E-2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2A-4F53-982E-C723EFE274FB}"/>
            </c:ext>
          </c:extLst>
        </c:ser>
        <c:ser>
          <c:idx val="2"/>
          <c:order val="2"/>
          <c:tx>
            <c:strRef>
              <c:f>רווחיות!$A$28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רווחיות!$B$25:$F$25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רווחיות!$B$28:$F$28</c:f>
              <c:numCache>
                <c:formatCode>0.00%;\(0.00%\);"-"</c:formatCode>
                <c:ptCount val="5"/>
                <c:pt idx="0">
                  <c:v>1.1203702013471824E-2</c:v>
                </c:pt>
                <c:pt idx="1">
                  <c:v>1.1682855971053074E-2</c:v>
                </c:pt>
                <c:pt idx="2">
                  <c:v>1.0860171910927301E-2</c:v>
                </c:pt>
                <c:pt idx="3">
                  <c:v>1.0939945958342058E-2</c:v>
                </c:pt>
                <c:pt idx="4">
                  <c:v>9.4205945646066921E-3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2A-4F53-982E-C723EFE274FB}"/>
            </c:ext>
          </c:extLst>
        </c:ser>
        <c:ser>
          <c:idx val="3"/>
          <c:order val="3"/>
          <c:tx>
            <c:strRef>
              <c:f>רווחיות!$A$29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רווחיות!$B$25:$F$25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רווחיות!$B$29:$F$29</c:f>
              <c:numCache>
                <c:formatCode>0.00%;\(0.00%\);"-"</c:formatCode>
                <c:ptCount val="5"/>
                <c:pt idx="0">
                  <c:v>1.0703871471833395E-2</c:v>
                </c:pt>
                <c:pt idx="1">
                  <c:v>1.0154969435463401E-2</c:v>
                </c:pt>
                <c:pt idx="2">
                  <c:v>8.9921318846009745E-3</c:v>
                </c:pt>
                <c:pt idx="3">
                  <c:v>9.5212379822588924E-3</c:v>
                </c:pt>
                <c:pt idx="4">
                  <c:v>8.8726567845874502E-3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2A-4F53-982E-C723EFE274FB}"/>
            </c:ext>
          </c:extLst>
        </c:ser>
        <c:ser>
          <c:idx val="4"/>
          <c:order val="4"/>
          <c:tx>
            <c:strRef>
              <c:f>רווחיות!$A$30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רווחיות!$B$25:$F$25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רווחיות!$B$30:$F$30</c:f>
              <c:numCache>
                <c:formatCode>0.00%;\(0.00%\);"-"</c:formatCode>
                <c:ptCount val="5"/>
                <c:pt idx="0">
                  <c:v>1.0403594317300048E-2</c:v>
                </c:pt>
                <c:pt idx="1">
                  <c:v>1.0086014003862548E-2</c:v>
                </c:pt>
                <c:pt idx="2">
                  <c:v>8.5866913882324328E-3</c:v>
                </c:pt>
                <c:pt idx="3">
                  <c:v>9.1337781517209001E-3</c:v>
                </c:pt>
                <c:pt idx="4">
                  <c:v>7.4363225531140914E-3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2A-4F53-982E-C723EFE27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הכנסות ריבית / נכסים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רווחיות!$A$46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רווחיות!$B$45:$F$45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רווחיות!$B$46:$F$46</c:f>
              <c:numCache>
                <c:formatCode>0.00%;\(0.00%\);"-"</c:formatCode>
                <c:ptCount val="5"/>
                <c:pt idx="0">
                  <c:v>2.3796438005359931E-2</c:v>
                </c:pt>
                <c:pt idx="1">
                  <c:v>2.408741386440278E-2</c:v>
                </c:pt>
                <c:pt idx="2">
                  <c:v>2.4340020799874153E-2</c:v>
                </c:pt>
                <c:pt idx="3">
                  <c:v>2.4533970190590622E-2</c:v>
                </c:pt>
                <c:pt idx="4">
                  <c:v>2.2992939695559267E-2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30-42F0-B29F-C143CA91926F}"/>
            </c:ext>
          </c:extLst>
        </c:ser>
        <c:ser>
          <c:idx val="1"/>
          <c:order val="1"/>
          <c:tx>
            <c:strRef>
              <c:f>רווחיות!$A$47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רווחיות!$B$45:$F$45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רווחיות!$B$47:$F$47</c:f>
              <c:numCache>
                <c:formatCode>0.00%;\(0.00%\);"-"</c:formatCode>
                <c:ptCount val="5"/>
                <c:pt idx="0">
                  <c:v>2.2363058246421413E-2</c:v>
                </c:pt>
                <c:pt idx="1">
                  <c:v>2.1764637638360815E-2</c:v>
                </c:pt>
                <c:pt idx="2">
                  <c:v>2.0321708123256732E-2</c:v>
                </c:pt>
                <c:pt idx="3">
                  <c:v>2.1000267503699651E-2</c:v>
                </c:pt>
                <c:pt idx="4">
                  <c:v>1.8637153993852441E-2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30-42F0-B29F-C143CA91926F}"/>
            </c:ext>
          </c:extLst>
        </c:ser>
        <c:ser>
          <c:idx val="2"/>
          <c:order val="2"/>
          <c:tx>
            <c:strRef>
              <c:f>רווחיות!$A$48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רווחיות!$B$45:$F$45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רווחיות!$B$48:$F$48</c:f>
              <c:numCache>
                <c:formatCode>0.00%;\(0.00%\);"-"</c:formatCode>
                <c:ptCount val="5"/>
                <c:pt idx="0">
                  <c:v>2.732471112246947E-2</c:v>
                </c:pt>
                <c:pt idx="1">
                  <c:v>2.5301789265265082E-2</c:v>
                </c:pt>
                <c:pt idx="2">
                  <c:v>2.2621178685514113E-2</c:v>
                </c:pt>
                <c:pt idx="3">
                  <c:v>2.3499147497831354E-2</c:v>
                </c:pt>
                <c:pt idx="4">
                  <c:v>2.0159224302731125E-2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30-42F0-B29F-C143CA91926F}"/>
            </c:ext>
          </c:extLst>
        </c:ser>
        <c:ser>
          <c:idx val="3"/>
          <c:order val="3"/>
          <c:tx>
            <c:strRef>
              <c:f>רווחיות!$A$49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רווחיות!$B$45:$F$45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רווחיות!$B$49:$F$49</c:f>
              <c:numCache>
                <c:formatCode>0.00%;\(0.00%\);"-"</c:formatCode>
                <c:ptCount val="5"/>
                <c:pt idx="0">
                  <c:v>2.5814919031544759E-2</c:v>
                </c:pt>
                <c:pt idx="1">
                  <c:v>2.3552602551907525E-2</c:v>
                </c:pt>
                <c:pt idx="2">
                  <c:v>2.1722297337655638E-2</c:v>
                </c:pt>
                <c:pt idx="3">
                  <c:v>2.2464101701517379E-2</c:v>
                </c:pt>
                <c:pt idx="4">
                  <c:v>2.0182902352938729E-2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30-42F0-B29F-C143CA91926F}"/>
            </c:ext>
          </c:extLst>
        </c:ser>
        <c:ser>
          <c:idx val="4"/>
          <c:order val="4"/>
          <c:tx>
            <c:strRef>
              <c:f>רווחיות!$A$50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רווחיות!$B$45:$F$45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רווחיות!$B$50:$F$50</c:f>
              <c:numCache>
                <c:formatCode>0.00%;\(0.00%\);"-"</c:formatCode>
                <c:ptCount val="5"/>
                <c:pt idx="0">
                  <c:v>2.3786486823071839E-2</c:v>
                </c:pt>
                <c:pt idx="1">
                  <c:v>2.0163520193297545E-2</c:v>
                </c:pt>
                <c:pt idx="2">
                  <c:v>1.8320807908874689E-2</c:v>
                </c:pt>
                <c:pt idx="3">
                  <c:v>1.9128495118085585E-2</c:v>
                </c:pt>
                <c:pt idx="4">
                  <c:v>1.5963958669996572E-2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30-42F0-B29F-C143CA919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יחס עלות-הכנסה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יעילות!$A$6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יעילות!$B$5:$F$5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יעילות!$B$6:$F$6</c:f>
              <c:numCache>
                <c:formatCode>0.0%;\(0.0%\);"-"</c:formatCode>
                <c:ptCount val="5"/>
                <c:pt idx="0">
                  <c:v>0.38494995790852121</c:v>
                </c:pt>
                <c:pt idx="1">
                  <c:v>0.41015482695810562</c:v>
                </c:pt>
                <c:pt idx="2">
                  <c:v>0.34223814953575499</c:v>
                </c:pt>
                <c:pt idx="3">
                  <c:v>0.33803049031726412</c:v>
                </c:pt>
                <c:pt idx="4">
                  <c:v>0.33327829604557085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B0-49BB-8BD4-E94B4FADE1D1}"/>
            </c:ext>
          </c:extLst>
        </c:ser>
        <c:ser>
          <c:idx val="1"/>
          <c:order val="1"/>
          <c:tx>
            <c:strRef>
              <c:f>יעילות!$A$7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יעילות!$B$5:$F$5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יעילות!$B$7:$F$7</c:f>
              <c:numCache>
                <c:formatCode>0.0%;\(0.0%\);"-"</c:formatCode>
                <c:ptCount val="5"/>
                <c:pt idx="0">
                  <c:v>0.32552648975351778</c:v>
                </c:pt>
                <c:pt idx="1">
                  <c:v>0.29877098840228494</c:v>
                </c:pt>
                <c:pt idx="2">
                  <c:v>0.29312169312169312</c:v>
                </c:pt>
                <c:pt idx="3">
                  <c:v>0.29381760619118813</c:v>
                </c:pt>
                <c:pt idx="4">
                  <c:v>0.26707043889488097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DB0-49BB-8BD4-E94B4FADE1D1}"/>
            </c:ext>
          </c:extLst>
        </c:ser>
        <c:ser>
          <c:idx val="2"/>
          <c:order val="2"/>
          <c:tx>
            <c:strRef>
              <c:f>יעילות!$A$8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יעילות!$B$5:$F$5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יעילות!$B$8:$F$8</c:f>
              <c:numCache>
                <c:formatCode>0.0%;\(0.0%\);"-"</c:formatCode>
                <c:ptCount val="5"/>
                <c:pt idx="0">
                  <c:v>0.37679296346414071</c:v>
                </c:pt>
                <c:pt idx="1">
                  <c:v>0.3547313361864004</c:v>
                </c:pt>
                <c:pt idx="2">
                  <c:v>0.35913079243213603</c:v>
                </c:pt>
                <c:pt idx="3">
                  <c:v>0.36281859070464767</c:v>
                </c:pt>
                <c:pt idx="4">
                  <c:v>0.35895676046671243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B0-49BB-8BD4-E94B4FADE1D1}"/>
            </c:ext>
          </c:extLst>
        </c:ser>
        <c:ser>
          <c:idx val="3"/>
          <c:order val="3"/>
          <c:tx>
            <c:strRef>
              <c:f>יעילות!$A$9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יעילות!$B$5:$F$5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יעילות!$B$9:$F$9</c:f>
              <c:numCache>
                <c:formatCode>0.0%;\(0.0%\);"-"</c:formatCode>
                <c:ptCount val="5"/>
                <c:pt idx="0">
                  <c:v>0.45869841983074966</c:v>
                </c:pt>
                <c:pt idx="1">
                  <c:v>0.46889879827677422</c:v>
                </c:pt>
                <c:pt idx="2">
                  <c:v>0.49241400030043564</c:v>
                </c:pt>
                <c:pt idx="3">
                  <c:v>0.47410595043775039</c:v>
                </c:pt>
                <c:pt idx="4">
                  <c:v>0.46031264228259222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B0-49BB-8BD4-E94B4FADE1D1}"/>
            </c:ext>
          </c:extLst>
        </c:ser>
        <c:ser>
          <c:idx val="4"/>
          <c:order val="4"/>
          <c:tx>
            <c:strRef>
              <c:f>יעילות!$A$10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יעילות!$B$5:$F$5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יעילות!$B$10:$F$10</c:f>
              <c:numCache>
                <c:formatCode>0.0%;\(0.0%\);"-"</c:formatCode>
                <c:ptCount val="5"/>
                <c:pt idx="0">
                  <c:v>0.43472348141432454</c:v>
                </c:pt>
                <c:pt idx="1">
                  <c:v>0.44129854728728135</c:v>
                </c:pt>
                <c:pt idx="2">
                  <c:v>0.46084946547240679</c:v>
                </c:pt>
                <c:pt idx="3">
                  <c:v>0.45169563978341409</c:v>
                </c:pt>
                <c:pt idx="4">
                  <c:v>0.47669305189094108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B0-49BB-8BD4-E94B4FADE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רווח נקי לעובד (אלפי ש"ח)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יעילות!$B$65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יעילות!$A$66:$A$70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יעילות!$B$66:$B$70</c:f>
              <c:numCache>
                <c:formatCode>#,##0;\(#,##0\);"-"</c:formatCode>
                <c:ptCount val="5"/>
                <c:pt idx="0">
                  <c:v>855.61497326203209</c:v>
                </c:pt>
                <c:pt idx="1">
                  <c:v>882.56719417231852</c:v>
                </c:pt>
                <c:pt idx="2">
                  <c:v>686.90542809177396</c:v>
                </c:pt>
                <c:pt idx="3">
                  <c:v>605.34296028880863</c:v>
                </c:pt>
                <c:pt idx="4">
                  <c:v>597.6884975233902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8-49CD-AFA8-F14BC3E51E20}"/>
            </c:ext>
          </c:extLst>
        </c:ser>
        <c:ser>
          <c:idx val="1"/>
          <c:order val="1"/>
          <c:tx>
            <c:strRef>
              <c:f>יעילות!$C$65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יעילות!$A$66:$A$70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יעילות!$C$66:$C$70</c:f>
              <c:numCache>
                <c:formatCode>#,##0;\(#,##0\);"-"</c:formatCode>
                <c:ptCount val="5"/>
                <c:pt idx="0">
                  <c:v>901.31035296895288</c:v>
                </c:pt>
                <c:pt idx="1">
                  <c:v>1245.772409408773</c:v>
                </c:pt>
                <c:pt idx="2">
                  <c:v>760.38472260942297</c:v>
                </c:pt>
                <c:pt idx="3">
                  <c:v>609.04822876653861</c:v>
                </c:pt>
                <c:pt idx="4">
                  <c:v>666.94796061884665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D8-49CD-AFA8-F14BC3E51E20}"/>
            </c:ext>
          </c:extLst>
        </c:ser>
        <c:ser>
          <c:idx val="2"/>
          <c:order val="2"/>
          <c:tx>
            <c:strRef>
              <c:f>יעילות!$D$65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יעילות!$A$66:$A$70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יעילות!$D$66:$D$70</c:f>
              <c:numCache>
                <c:formatCode>#,##0;\(#,##0\);"-"</c:formatCode>
                <c:ptCount val="5"/>
                <c:pt idx="0">
                  <c:v>1156.0325510083735</c:v>
                </c:pt>
                <c:pt idx="1">
                  <c:v>1348.4888304862025</c:v>
                </c:pt>
                <c:pt idx="2">
                  <c:v>779.45452028243108</c:v>
                </c:pt>
                <c:pt idx="3">
                  <c:v>604.20315236427325</c:v>
                </c:pt>
                <c:pt idx="4">
                  <c:v>642.95874822190615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D8-49CD-AFA8-F14BC3E51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CET1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'הון ונזילות'!$A$6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ונזילות'!$B$6:$F$6</c:f>
              <c:numCache>
                <c:formatCode>0.00%;\(0.00%\);"-"</c:formatCode>
                <c:ptCount val="5"/>
                <c:pt idx="0">
                  <c:v>0.1202</c:v>
                </c:pt>
                <c:pt idx="1">
                  <c:v>0.11800000000000001</c:v>
                </c:pt>
                <c:pt idx="2">
                  <c:v>0.1198</c:v>
                </c:pt>
                <c:pt idx="3">
                  <c:v>0.11710000000000001</c:v>
                </c:pt>
                <c:pt idx="4">
                  <c:v>0.1183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69-41CE-86D4-5754027815D9}"/>
            </c:ext>
          </c:extLst>
        </c:ser>
        <c:ser>
          <c:idx val="1"/>
          <c:order val="1"/>
          <c:tx>
            <c:strRef>
              <c:f>'הון ונזילות'!$A$7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ונזילות'!$B$7:$F$7</c:f>
              <c:numCache>
                <c:formatCode>0.00%;\(0.00%\);"-"</c:formatCode>
                <c:ptCount val="5"/>
                <c:pt idx="0">
                  <c:v>0.1166</c:v>
                </c:pt>
                <c:pt idx="1">
                  <c:v>0.1217</c:v>
                </c:pt>
                <c:pt idx="2">
                  <c:v>0.12050000000000001</c:v>
                </c:pt>
                <c:pt idx="3">
                  <c:v>0.1174</c:v>
                </c:pt>
                <c:pt idx="4">
                  <c:v>0.11650000000000001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69-41CE-86D4-5754027815D9}"/>
            </c:ext>
          </c:extLst>
        </c:ser>
        <c:ser>
          <c:idx val="2"/>
          <c:order val="2"/>
          <c:tx>
            <c:strRef>
              <c:f>'הון ונזילות'!$A$8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ונזילות'!$B$8:$F$8</c:f>
              <c:numCache>
                <c:formatCode>0.00%;\(0.00%\);"-"</c:formatCode>
                <c:ptCount val="5"/>
                <c:pt idx="0">
                  <c:v>0.1032</c:v>
                </c:pt>
                <c:pt idx="1">
                  <c:v>0.10400000000000001</c:v>
                </c:pt>
                <c:pt idx="2">
                  <c:v>0.1024</c:v>
                </c:pt>
                <c:pt idx="3">
                  <c:v>0.1017</c:v>
                </c:pt>
                <c:pt idx="4">
                  <c:v>0.10220000000000001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69-41CE-86D4-5754027815D9}"/>
            </c:ext>
          </c:extLst>
        </c:ser>
        <c:ser>
          <c:idx val="3"/>
          <c:order val="3"/>
          <c:tx>
            <c:strRef>
              <c:f>'הון ונזילות'!$A$9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ונזילות'!$B$9:$F$9</c:f>
              <c:numCache>
                <c:formatCode>0.00%;\(0.00%\);"-"</c:formatCode>
                <c:ptCount val="5"/>
                <c:pt idx="0">
                  <c:v>0.10710000000000001</c:v>
                </c:pt>
                <c:pt idx="1">
                  <c:v>0.1066</c:v>
                </c:pt>
                <c:pt idx="2">
                  <c:v>0.1038</c:v>
                </c:pt>
                <c:pt idx="3">
                  <c:v>0.1024</c:v>
                </c:pt>
                <c:pt idx="4">
                  <c:v>0.1027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69-41CE-86D4-5754027815D9}"/>
            </c:ext>
          </c:extLst>
        </c:ser>
        <c:ser>
          <c:idx val="4"/>
          <c:order val="4"/>
          <c:tx>
            <c:strRef>
              <c:f>'הון ונזילות'!$A$10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ונזילות'!$B$10:$F$10</c:f>
              <c:numCache>
                <c:formatCode>0.00%;\(0.00%\);"-"</c:formatCode>
                <c:ptCount val="5"/>
                <c:pt idx="0">
                  <c:v>0.11349999999999999</c:v>
                </c:pt>
                <c:pt idx="1">
                  <c:v>0.11310000000000001</c:v>
                </c:pt>
                <c:pt idx="2">
                  <c:v>0.111</c:v>
                </c:pt>
                <c:pt idx="3">
                  <c:v>0.1082</c:v>
                </c:pt>
                <c:pt idx="4">
                  <c:v>0.10869999999999999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269-41CE-86D4-575402781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עודף CET1 מעל הדרישה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'הון ונזילות'!$B$25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'הון ונזילות'!$A$26:$A$30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'הון ונזילות'!$B$26:$B$30</c:f>
              <c:numCache>
                <c:formatCode>0.00%;\(0.00%\);"-"</c:formatCode>
                <c:ptCount val="5"/>
                <c:pt idx="0">
                  <c:v>1.7899999999999992E-2</c:v>
                </c:pt>
                <c:pt idx="1">
                  <c:v>1.4399999999999994E-2</c:v>
                </c:pt>
                <c:pt idx="2">
                  <c:v>7.2000000000000067E-3</c:v>
                </c:pt>
                <c:pt idx="3">
                  <c:v>1.5100000000000016E-2</c:v>
                </c:pt>
                <c:pt idx="4">
                  <c:v>2.1099999999999994E-2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7-4022-8A5C-D8822605F6FA}"/>
            </c:ext>
          </c:extLst>
        </c:ser>
        <c:ser>
          <c:idx val="1"/>
          <c:order val="1"/>
          <c:tx>
            <c:strRef>
              <c:f>'הון ונזילות'!$C$25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'הון ונזילות'!$A$26:$A$30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'הון ונזילות'!$C$26:$C$30</c:f>
              <c:numCache>
                <c:formatCode>0.00%;\(0.00%\);"-"</c:formatCode>
                <c:ptCount val="5"/>
                <c:pt idx="0">
                  <c:v>1.5700000000000002E-2</c:v>
                </c:pt>
                <c:pt idx="1">
                  <c:v>1.9299999999999998E-2</c:v>
                </c:pt>
                <c:pt idx="2">
                  <c:v>8.0000000000000071E-3</c:v>
                </c:pt>
                <c:pt idx="3">
                  <c:v>1.4700000000000006E-2</c:v>
                </c:pt>
                <c:pt idx="4">
                  <c:v>2.0799999999999999E-2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27-4022-8A5C-D8822605F6FA}"/>
            </c:ext>
          </c:extLst>
        </c:ser>
        <c:ser>
          <c:idx val="2"/>
          <c:order val="2"/>
          <c:tx>
            <c:strRef>
              <c:f>'הון ונזילות'!$D$25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'הון ונזילות'!$A$26:$A$30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'הון ונזילות'!$D$26:$D$30</c:f>
              <c:numCache>
                <c:formatCode>0.00%;\(0.00%\);"-"</c:formatCode>
                <c:ptCount val="5"/>
                <c:pt idx="0">
                  <c:v>1.7500000000000002E-2</c:v>
                </c:pt>
                <c:pt idx="1">
                  <c:v>1.8100000000000005E-2</c:v>
                </c:pt>
                <c:pt idx="2">
                  <c:v>6.4000000000000055E-3</c:v>
                </c:pt>
                <c:pt idx="3">
                  <c:v>1.1800000000000015E-2</c:v>
                </c:pt>
                <c:pt idx="4">
                  <c:v>1.8699999999999991E-2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27-4022-8A5C-D8822605F6FA}"/>
            </c:ext>
          </c:extLst>
        </c:ser>
        <c:ser>
          <c:idx val="3"/>
          <c:order val="3"/>
          <c:tx>
            <c:strRef>
              <c:f>'הון ונזילות'!$E$25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'הון ונזילות'!$A$26:$A$30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'הון ונזילות'!$E$26:$E$30</c:f>
              <c:numCache>
                <c:formatCode>0.00%;\(0.00%\);"-"</c:formatCode>
                <c:ptCount val="5"/>
                <c:pt idx="0">
                  <c:v>1.4800000000000004E-2</c:v>
                </c:pt>
                <c:pt idx="1">
                  <c:v>1.4999999999999999E-2</c:v>
                </c:pt>
                <c:pt idx="2">
                  <c:v>5.7000000000000028E-3</c:v>
                </c:pt>
                <c:pt idx="3">
                  <c:v>1.040000000000001E-2</c:v>
                </c:pt>
                <c:pt idx="4">
                  <c:v>1.5800000000000002E-2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E27-4022-8A5C-D8822605F6FA}"/>
            </c:ext>
          </c:extLst>
        </c:ser>
        <c:ser>
          <c:idx val="4"/>
          <c:order val="4"/>
          <c:tx>
            <c:strRef>
              <c:f>'הון ונזילות'!$F$25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'הון ונזילות'!$A$26:$A$30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'הון ונזילות'!$F$26:$F$30</c:f>
              <c:numCache>
                <c:formatCode>0.00%;\(0.00%\);"-"</c:formatCode>
                <c:ptCount val="5"/>
                <c:pt idx="0">
                  <c:v>1.5999999999999997E-2</c:v>
                </c:pt>
                <c:pt idx="1">
                  <c:v>1.4199999999999999E-2</c:v>
                </c:pt>
                <c:pt idx="2">
                  <c:v>6.2000000000000102E-3</c:v>
                </c:pt>
                <c:pt idx="3">
                  <c:v>1.0599999999999988E-2</c:v>
                </c:pt>
                <c:pt idx="4">
                  <c:v>1.6299999999999992E-2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E27-4022-8A5C-D8822605F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אשראי / פיקדונות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'הון ונזילות'!$A$106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ונזילות'!$B$105:$F$105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ונזילות'!$B$106:$F$106</c:f>
              <c:numCache>
                <c:formatCode>0.0%;\(0.0%\);"-"</c:formatCode>
                <c:ptCount val="5"/>
                <c:pt idx="0">
                  <c:v>0.734555847059566</c:v>
                </c:pt>
                <c:pt idx="1">
                  <c:v>0.77223504009333344</c:v>
                </c:pt>
                <c:pt idx="2">
                  <c:v>0.84849226221409335</c:v>
                </c:pt>
                <c:pt idx="3">
                  <c:v>0.86141501342884208</c:v>
                </c:pt>
                <c:pt idx="4">
                  <c:v>0.86743426800147549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6-4566-BAFD-C43CC50FFF4C}"/>
            </c:ext>
          </c:extLst>
        </c:ser>
        <c:ser>
          <c:idx val="1"/>
          <c:order val="1"/>
          <c:tx>
            <c:strRef>
              <c:f>'הון ונזילות'!$A$107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ונזילות'!$B$105:$F$105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ונזילות'!$B$107:$F$107</c:f>
              <c:numCache>
                <c:formatCode>0.0%;\(0.0%\);"-"</c:formatCode>
                <c:ptCount val="5"/>
                <c:pt idx="0">
                  <c:v>0.73876060187663783</c:v>
                </c:pt>
                <c:pt idx="1">
                  <c:v>0.73672693396905387</c:v>
                </c:pt>
                <c:pt idx="2">
                  <c:v>0.75696584736645178</c:v>
                </c:pt>
                <c:pt idx="3">
                  <c:v>0.78821689274649942</c:v>
                </c:pt>
                <c:pt idx="4">
                  <c:v>0.78804596549944572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16-4566-BAFD-C43CC50FFF4C}"/>
            </c:ext>
          </c:extLst>
        </c:ser>
        <c:ser>
          <c:idx val="2"/>
          <c:order val="2"/>
          <c:tx>
            <c:strRef>
              <c:f>'הון ונזילות'!$A$108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ונזילות'!$B$105:$F$105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ונזילות'!$B$108:$F$108</c:f>
              <c:numCache>
                <c:formatCode>0.0%;\(0.0%\);"-"</c:formatCode>
                <c:ptCount val="5"/>
                <c:pt idx="0">
                  <c:v>0.90738607681430639</c:v>
                </c:pt>
                <c:pt idx="1">
                  <c:v>0.91000627886817687</c:v>
                </c:pt>
                <c:pt idx="2">
                  <c:v>0.89318394190862116</c:v>
                </c:pt>
                <c:pt idx="3">
                  <c:v>0.91770125348652987</c:v>
                </c:pt>
                <c:pt idx="4">
                  <c:v>0.89313778392324161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16-4566-BAFD-C43CC50FFF4C}"/>
            </c:ext>
          </c:extLst>
        </c:ser>
        <c:ser>
          <c:idx val="3"/>
          <c:order val="3"/>
          <c:tx>
            <c:strRef>
              <c:f>'הון ונזילות'!$A$109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ונזילות'!$B$105:$F$105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ונזילות'!$B$109:$F$109</c:f>
              <c:numCache>
                <c:formatCode>0.0%;\(0.0%\);"-"</c:formatCode>
                <c:ptCount val="5"/>
                <c:pt idx="0">
                  <c:v>0.83124078174188543</c:v>
                </c:pt>
                <c:pt idx="1">
                  <c:v>0.80408370758295411</c:v>
                </c:pt>
                <c:pt idx="2">
                  <c:v>0.80339657282741739</c:v>
                </c:pt>
                <c:pt idx="3">
                  <c:v>0.82722200582315863</c:v>
                </c:pt>
                <c:pt idx="4">
                  <c:v>0.84244456618578833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16-4566-BAFD-C43CC50FFF4C}"/>
            </c:ext>
          </c:extLst>
        </c:ser>
        <c:ser>
          <c:idx val="4"/>
          <c:order val="4"/>
          <c:tx>
            <c:strRef>
              <c:f>'הון ונזילות'!$A$110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'הון ונזילות'!$B$105:$F$105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Q1-26</c:v>
                </c:pt>
                <c:pt idx="4">
                  <c:v>Q2-26</c:v>
                </c:pt>
              </c:strCache>
            </c:strRef>
          </c:cat>
          <c:val>
            <c:numRef>
              <c:f>'הון ונזילות'!$B$110:$F$110</c:f>
              <c:numCache>
                <c:formatCode>0.0%;\(0.0%\);"-"</c:formatCode>
                <c:ptCount val="5"/>
                <c:pt idx="0">
                  <c:v>0.61541922825376061</c:v>
                </c:pt>
                <c:pt idx="1">
                  <c:v>0.60262159204675092</c:v>
                </c:pt>
                <c:pt idx="2">
                  <c:v>0.61370430465936299</c:v>
                </c:pt>
                <c:pt idx="3">
                  <c:v>0.6627601692719578</c:v>
                </c:pt>
                <c:pt idx="4">
                  <c:v>0.64679745737766214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16-4566-BAFD-C43CC50FFF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עלות סיכון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'איכות אשראי'!$A$6</c:f>
              <c:strCache>
                <c:ptCount val="1"/>
                <c:pt idx="0">
                  <c:v>הפועלים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'איכות אשראי'!$B$5:$F$5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'איכות אשראי'!$B$6:$F$6</c:f>
              <c:numCache>
                <c:formatCode>0.00%;\(0.00%\);"-"</c:formatCode>
                <c:ptCount val="5"/>
                <c:pt idx="0">
                  <c:v>4.720465062529205E-3</c:v>
                </c:pt>
                <c:pt idx="1">
                  <c:v>1.6289324733447413E-3</c:v>
                </c:pt>
                <c:pt idx="2">
                  <c:v>2.7452439019235728E-3</c:v>
                </c:pt>
                <c:pt idx="3">
                  <c:v>2.4722339417118247E-3</c:v>
                </c:pt>
                <c:pt idx="4">
                  <c:v>1.2819328313392155E-3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5-4224-A99F-29BBB15D8DE9}"/>
            </c:ext>
          </c:extLst>
        </c:ser>
        <c:ser>
          <c:idx val="1"/>
          <c:order val="1"/>
          <c:tx>
            <c:strRef>
              <c:f>'איכות אשראי'!$A$7</c:f>
              <c:strCache>
                <c:ptCount val="1"/>
                <c:pt idx="0">
                  <c:v>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'איכות אשראי'!$B$5:$F$5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'איכות אשראי'!$B$7:$F$7</c:f>
              <c:numCache>
                <c:formatCode>0.00%;\(0.00%\);"-"</c:formatCode>
                <c:ptCount val="5"/>
                <c:pt idx="0">
                  <c:v>5.9258854013836187E-3</c:v>
                </c:pt>
                <c:pt idx="1">
                  <c:v>1.6297049731144393E-3</c:v>
                </c:pt>
                <c:pt idx="2">
                  <c:v>9.2263311289236252E-4</c:v>
                </c:pt>
                <c:pt idx="3">
                  <c:v>1.1770359440526873E-3</c:v>
                </c:pt>
                <c:pt idx="4">
                  <c:v>1.6825192873039746E-3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D5-4224-A99F-29BBB15D8DE9}"/>
            </c:ext>
          </c:extLst>
        </c:ser>
        <c:ser>
          <c:idx val="2"/>
          <c:order val="2"/>
          <c:tx>
            <c:strRef>
              <c:f>'איכות אשראי'!$A$8</c:f>
              <c:strCache>
                <c:ptCount val="1"/>
                <c:pt idx="0">
                  <c:v>מזרחי־טפחות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'איכות אשראי'!$B$5:$F$5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'איכות אשראי'!$B$8:$F$8</c:f>
              <c:numCache>
                <c:formatCode>0.00%;\(0.00%\);"-"</c:formatCode>
                <c:ptCount val="5"/>
                <c:pt idx="0">
                  <c:v>4.6237622823623852E-3</c:v>
                </c:pt>
                <c:pt idx="1">
                  <c:v>1.519038469137031E-3</c:v>
                </c:pt>
                <c:pt idx="2">
                  <c:v>6.0120081953164348E-4</c:v>
                </c:pt>
                <c:pt idx="3">
                  <c:v>8.6571483407812944E-4</c:v>
                </c:pt>
                <c:pt idx="4">
                  <c:v>5.8721687108041841E-4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D5-4224-A99F-29BBB15D8DE9}"/>
            </c:ext>
          </c:extLst>
        </c:ser>
        <c:ser>
          <c:idx val="3"/>
          <c:order val="3"/>
          <c:tx>
            <c:strRef>
              <c:f>'איכות אשראי'!$A$9</c:f>
              <c:strCache>
                <c:ptCount val="1"/>
                <c:pt idx="0">
                  <c:v>דיסקונט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'איכות אשראי'!$B$5:$F$5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'איכות אשראי'!$B$9:$F$9</c:f>
              <c:numCache>
                <c:formatCode>0.00%;\(0.00%\);"-"</c:formatCode>
                <c:ptCount val="5"/>
                <c:pt idx="0">
                  <c:v>5.1025007284794593E-3</c:v>
                </c:pt>
                <c:pt idx="1">
                  <c:v>1.717421924328525E-3</c:v>
                </c:pt>
                <c:pt idx="2">
                  <c:v>1.6183644808556474E-3</c:v>
                </c:pt>
                <c:pt idx="3">
                  <c:v>8.2256471270825756E-4</c:v>
                </c:pt>
                <c:pt idx="4">
                  <c:v>1.6990205348880721E-3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D5-4224-A99F-29BBB15D8DE9}"/>
            </c:ext>
          </c:extLst>
        </c:ser>
        <c:ser>
          <c:idx val="4"/>
          <c:order val="4"/>
          <c:tx>
            <c:strRef>
              <c:f>'איכות אשראי'!$A$10</c:f>
              <c:strCache>
                <c:ptCount val="1"/>
                <c:pt idx="0">
                  <c:v>הבינלאומי</c:v>
                </c:pt>
              </c:strCache>
            </c:strRef>
          </c:tx>
          <c:spPr>
            <a:ln>
              <a:prstDash val="solid"/>
            </a:ln>
          </c:spPr>
          <c:marker>
            <c:symbol val="circle"/>
            <c:size val="5"/>
            <c:spPr>
              <a:ln>
                <a:prstDash val="solid"/>
              </a:ln>
            </c:spPr>
          </c:marker>
          <c:cat>
            <c:strRef>
              <c:f>'איכות אשראי'!$B$5:$F$5</c:f>
              <c:strCache>
                <c:ptCount val="5"/>
                <c:pt idx="0">
                  <c:v>2023</c:v>
                </c:pt>
                <c:pt idx="1">
                  <c:v>2024</c:v>
                </c:pt>
                <c:pt idx="2">
                  <c:v>2025</c:v>
                </c:pt>
                <c:pt idx="3">
                  <c:v>H1-25</c:v>
                </c:pt>
                <c:pt idx="4">
                  <c:v>H1-26</c:v>
                </c:pt>
              </c:strCache>
            </c:strRef>
          </c:cat>
          <c:val>
            <c:numRef>
              <c:f>'איכות אשראי'!$B$10:$F$10</c:f>
              <c:numCache>
                <c:formatCode>0.00%;\(0.00%\);"-"</c:formatCode>
                <c:ptCount val="5"/>
                <c:pt idx="0">
                  <c:v>4.2982580067898778E-3</c:v>
                </c:pt>
                <c:pt idx="1">
                  <c:v>-1.2953472745083752E-4</c:v>
                </c:pt>
                <c:pt idx="2">
                  <c:v>1.3778599659160955E-4</c:v>
                </c:pt>
                <c:pt idx="3">
                  <c:v>-4.083052308436796E-4</c:v>
                </c:pt>
                <c:pt idx="4">
                  <c:v>-4.9194918682741323E-4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9D5-4224-A99F-29BBB15D8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הפרשה / אשראי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'איכות אשראי'!$B$25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'איכות אשראי'!$A$26:$A$30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'איכות אשראי'!$B$26:$B$30</c:f>
              <c:numCache>
                <c:formatCode>0.00%;\(0.00%\);"-"</c:formatCode>
                <c:ptCount val="5"/>
                <c:pt idx="0">
                  <c:v>1.6878431372549019E-2</c:v>
                </c:pt>
                <c:pt idx="1">
                  <c:v>1.5760095541326551E-2</c:v>
                </c:pt>
                <c:pt idx="2">
                  <c:v>1.2352200112320326E-2</c:v>
                </c:pt>
                <c:pt idx="3">
                  <c:v>1.4871709111758804E-2</c:v>
                </c:pt>
                <c:pt idx="4">
                  <c:v>1.3569272056356926E-2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6-4C0C-A829-1500E8C6A153}"/>
            </c:ext>
          </c:extLst>
        </c:ser>
        <c:ser>
          <c:idx val="1"/>
          <c:order val="1"/>
          <c:tx>
            <c:strRef>
              <c:f>'איכות אשראי'!$C$25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'איכות אשראי'!$A$26:$A$30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'איכות אשראי'!$C$26:$C$30</c:f>
              <c:numCache>
                <c:formatCode>0.00%;\(0.00%\);"-"</c:formatCode>
                <c:ptCount val="5"/>
                <c:pt idx="0">
                  <c:v>1.5145357681383424E-2</c:v>
                </c:pt>
                <c:pt idx="1">
                  <c:v>1.4893837882726435E-2</c:v>
                </c:pt>
                <c:pt idx="2">
                  <c:v>1.1358928896916271E-2</c:v>
                </c:pt>
                <c:pt idx="3">
                  <c:v>1.3597936508522234E-2</c:v>
                </c:pt>
                <c:pt idx="4">
                  <c:v>1.2468523464326593E-2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26-4C0C-A829-1500E8C6A153}"/>
            </c:ext>
          </c:extLst>
        </c:ser>
        <c:ser>
          <c:idx val="2"/>
          <c:order val="2"/>
          <c:tx>
            <c:strRef>
              <c:f>'איכות אשראי'!$D$25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'איכות אשראי'!$A$26:$A$30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'איכות אשראי'!$D$26:$D$30</c:f>
              <c:numCache>
                <c:formatCode>0.00%;\(0.00%\);"-"</c:formatCode>
                <c:ptCount val="5"/>
                <c:pt idx="0">
                  <c:v>1.4885989656793606E-2</c:v>
                </c:pt>
                <c:pt idx="1">
                  <c:v>1.3003037205770691E-2</c:v>
                </c:pt>
                <c:pt idx="2">
                  <c:v>9.5312287470168539E-3</c:v>
                </c:pt>
                <c:pt idx="3">
                  <c:v>1.2595345465983336E-2</c:v>
                </c:pt>
                <c:pt idx="4">
                  <c:v>1.1080032969854202E-2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26-4C0C-A829-1500E8C6A153}"/>
            </c:ext>
          </c:extLst>
        </c:ser>
        <c:ser>
          <c:idx val="3"/>
          <c:order val="3"/>
          <c:tx>
            <c:strRef>
              <c:f>'איכות אשראי'!$E$25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'איכות אשראי'!$A$26:$A$30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'איכות אשראי'!$E$26:$E$30</c:f>
              <c:numCache>
                <c:formatCode>0.00%;\(0.00%\);"-"</c:formatCode>
                <c:ptCount val="5"/>
                <c:pt idx="0">
                  <c:v>1.4660536287958284E-2</c:v>
                </c:pt>
                <c:pt idx="1">
                  <c:v>1.2350576059715486E-2</c:v>
                </c:pt>
                <c:pt idx="2">
                  <c:v>8.9169532345223408E-3</c:v>
                </c:pt>
                <c:pt idx="3">
                  <c:v>1.2580446620907425E-2</c:v>
                </c:pt>
                <c:pt idx="4">
                  <c:v>1.0285213152176016E-2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26-4C0C-A829-1500E8C6A153}"/>
            </c:ext>
          </c:extLst>
        </c:ser>
        <c:ser>
          <c:idx val="4"/>
          <c:order val="4"/>
          <c:tx>
            <c:strRef>
              <c:f>'איכות אשראי'!$F$25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'איכות אשראי'!$A$26:$A$30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'איכות אשראי'!$F$26:$F$30</c:f>
              <c:numCache>
                <c:formatCode>0.00%;\(0.00%\);"-"</c:formatCode>
                <c:ptCount val="5"/>
                <c:pt idx="0">
                  <c:v>1.4331646356147662E-2</c:v>
                </c:pt>
                <c:pt idx="1">
                  <c:v>1.2015918912602938E-2</c:v>
                </c:pt>
                <c:pt idx="2">
                  <c:v>8.545128668298322E-3</c:v>
                </c:pt>
                <c:pt idx="3">
                  <c:v>1.2047723651891197E-2</c:v>
                </c:pt>
                <c:pt idx="4">
                  <c:v>9.6235252556629569E-3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F26-4C0C-A829-1500E8C6A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צמיחת רווח נקי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'צמיחה ונתח שוק'!$B$5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שוק'!$B$6:$B$10</c:f>
              <c:numCache>
                <c:formatCode>0.0%;\(0.0%\);"-"</c:formatCode>
                <c:ptCount val="5"/>
                <c:pt idx="0">
                  <c:v>3.7364130434782705E-2</c:v>
                </c:pt>
                <c:pt idx="1">
                  <c:v>0.39433613206204643</c:v>
                </c:pt>
                <c:pt idx="2">
                  <c:v>0.11099796334012213</c:v>
                </c:pt>
                <c:pt idx="3">
                  <c:v>2.1230916030534397E-2</c:v>
                </c:pt>
                <c:pt idx="4">
                  <c:v>9.1620626151012852E-2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E-4E97-B741-7815C0067D23}"/>
            </c:ext>
          </c:extLst>
        </c:ser>
        <c:ser>
          <c:idx val="1"/>
          <c:order val="1"/>
          <c:tx>
            <c:strRef>
              <c:f>'צמיחה ונתח שוק'!$C$5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שוק'!$C$6:$C$10</c:f>
              <c:numCache>
                <c:formatCode>0.0%;\(0.0%\);"-"</c:formatCode>
                <c:ptCount val="5"/>
                <c:pt idx="0">
                  <c:v>0.2838244924688933</c:v>
                </c:pt>
                <c:pt idx="1">
                  <c:v>4.7356603388446716E-2</c:v>
                </c:pt>
                <c:pt idx="2">
                  <c:v>3.208065994500453E-2</c:v>
                </c:pt>
                <c:pt idx="3">
                  <c:v>-3.2936229852838173E-2</c:v>
                </c:pt>
                <c:pt idx="4">
                  <c:v>-4.6815689582454634E-2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1E-4E97-B741-7815C0067D23}"/>
            </c:ext>
          </c:extLst>
        </c:ser>
        <c:ser>
          <c:idx val="2"/>
          <c:order val="2"/>
          <c:tx>
            <c:strRef>
              <c:f>'צמיחה ונתח שוק'!$D$5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שוק'!$D$6:$D$10</c:f>
              <c:numCache>
                <c:formatCode>0.0%;\(0.0%\);"-"</c:formatCode>
                <c:ptCount val="5"/>
                <c:pt idx="0">
                  <c:v>-0.12376237623762376</c:v>
                </c:pt>
                <c:pt idx="1">
                  <c:v>-2.3720349563046139E-2</c:v>
                </c:pt>
                <c:pt idx="2">
                  <c:v>-4.0310077519379872E-2</c:v>
                </c:pt>
                <c:pt idx="3">
                  <c:v>-0.10231660231660233</c:v>
                </c:pt>
                <c:pt idx="4">
                  <c:v>-9.4339622641509413E-2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1E-4E97-B741-7815C0067D23}"/>
            </c:ext>
          </c:extLst>
        </c:ser>
        <c:ser>
          <c:idx val="3"/>
          <c:order val="3"/>
          <c:tx>
            <c:strRef>
              <c:f>'צמיחה ונתח שוק'!$E$5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שוק'!$E$6:$E$10</c:f>
              <c:numCache>
                <c:formatCode>0.0%;\(0.0%\);"-"</c:formatCode>
                <c:ptCount val="5"/>
                <c:pt idx="0">
                  <c:v>-2.1243115656963019E-2</c:v>
                </c:pt>
                <c:pt idx="1">
                  <c:v>8.5057471264367912E-2</c:v>
                </c:pt>
                <c:pt idx="2">
                  <c:v>-1.720578114246385E-2</c:v>
                </c:pt>
                <c:pt idx="3">
                  <c:v>7.8923766816143548E-2</c:v>
                </c:pt>
                <c:pt idx="4">
                  <c:v>-8.4772370486656201E-2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1E-4E97-B741-7815C0067D23}"/>
            </c:ext>
          </c:extLst>
        </c:ser>
        <c:ser>
          <c:idx val="4"/>
          <c:order val="4"/>
          <c:tx>
            <c:strRef>
              <c:f>'צמיחה ונתח שוק'!$F$5</c:f>
              <c:strCache>
                <c:ptCount val="1"/>
                <c:pt idx="0">
                  <c:v>H1-26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שוק'!$F$6:$F$10</c:f>
              <c:numCache>
                <c:formatCode>0.0%;\(0.0%\);"-"</c:formatCode>
                <c:ptCount val="5"/>
                <c:pt idx="0">
                  <c:v>-7.1284736206202126E-2</c:v>
                </c:pt>
                <c:pt idx="1">
                  <c:v>3.2914422501496121E-2</c:v>
                </c:pt>
                <c:pt idx="2">
                  <c:v>-2.8071454611738988E-2</c:v>
                </c:pt>
                <c:pt idx="3">
                  <c:v>-8.3682008368201055E-3</c:v>
                </c:pt>
                <c:pt idx="4">
                  <c:v>-8.9117395029991386E-2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1E-4E97-B741-7815C0067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נתח שוק — אשראי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'צמיחה ונתח שוק'!$B$84</c:f>
              <c:strCache>
                <c:ptCount val="1"/>
                <c:pt idx="0">
                  <c:v>2023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שוק'!$A$85:$A$89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שוק'!$B$85:$B$89</c:f>
              <c:numCache>
                <c:formatCode>0.0%;\(0.0%\);"-"</c:formatCode>
                <c:ptCount val="5"/>
                <c:pt idx="0">
                  <c:v>0.26849994200025307</c:v>
                </c:pt>
                <c:pt idx="1">
                  <c:v>0.27647820264057027</c:v>
                </c:pt>
                <c:pt idx="2">
                  <c:v>0.21443165520732274</c:v>
                </c:pt>
                <c:pt idx="3">
                  <c:v>0.16306694752604717</c:v>
                </c:pt>
                <c:pt idx="4">
                  <c:v>7.7523252625806727E-2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3-46E7-B04A-625527305BDC}"/>
            </c:ext>
          </c:extLst>
        </c:ser>
        <c:ser>
          <c:idx val="1"/>
          <c:order val="1"/>
          <c:tx>
            <c:strRef>
              <c:f>'צמיחה ונתח שוק'!$C$84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שוק'!$A$85:$A$89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שוק'!$C$85:$C$89</c:f>
              <c:numCache>
                <c:formatCode>0.0%;\(0.0%\);"-"</c:formatCode>
                <c:ptCount val="5"/>
                <c:pt idx="0">
                  <c:v>0.26817442709155348</c:v>
                </c:pt>
                <c:pt idx="1">
                  <c:v>0.27545260326622972</c:v>
                </c:pt>
                <c:pt idx="2">
                  <c:v>0.21647131814446419</c:v>
                </c:pt>
                <c:pt idx="3">
                  <c:v>0.16164372130317811</c:v>
                </c:pt>
                <c:pt idx="4">
                  <c:v>7.8257930194574499E-2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13-46E7-B04A-625527305BDC}"/>
            </c:ext>
          </c:extLst>
        </c:ser>
        <c:ser>
          <c:idx val="2"/>
          <c:order val="2"/>
          <c:tx>
            <c:strRef>
              <c:f>'צמיחה ונתח שוק'!$D$84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שוק'!$A$85:$A$89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שוק'!$D$85:$D$89</c:f>
              <c:numCache>
                <c:formatCode>0.0%;\(0.0%\);"-"</c:formatCode>
                <c:ptCount val="5"/>
                <c:pt idx="0">
                  <c:v>0.27058274069940935</c:v>
                </c:pt>
                <c:pt idx="1">
                  <c:v>0.27976697474483603</c:v>
                </c:pt>
                <c:pt idx="2">
                  <c:v>0.21549563064194938</c:v>
                </c:pt>
                <c:pt idx="3">
                  <c:v>0.15539590564704756</c:v>
                </c:pt>
                <c:pt idx="4">
                  <c:v>7.8758748266757633E-2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13-46E7-B04A-625527305BDC}"/>
            </c:ext>
          </c:extLst>
        </c:ser>
        <c:ser>
          <c:idx val="3"/>
          <c:order val="3"/>
          <c:tx>
            <c:strRef>
              <c:f>'צמיחה ונתח שוק'!$E$84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שוק'!$A$85:$A$89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שוק'!$E$85:$E$89</c:f>
              <c:numCache>
                <c:formatCode>0.0%;\(0.0%\);"-"</c:formatCode>
                <c:ptCount val="5"/>
                <c:pt idx="0">
                  <c:v>0.26914815647971441</c:v>
                </c:pt>
                <c:pt idx="1">
                  <c:v>0.2839271071654042</c:v>
                </c:pt>
                <c:pt idx="2">
                  <c:v>0.21436501774220468</c:v>
                </c:pt>
                <c:pt idx="3">
                  <c:v>0.1530064303181779</c:v>
                </c:pt>
                <c:pt idx="4">
                  <c:v>7.9553288294498828E-2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13-46E7-B04A-625527305BDC}"/>
            </c:ext>
          </c:extLst>
        </c:ser>
        <c:ser>
          <c:idx val="4"/>
          <c:order val="4"/>
          <c:tx>
            <c:strRef>
              <c:f>'צמיחה ונתח שוק'!$F$84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'צמיחה ונתח שוק'!$A$85:$A$89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'צמיחה ונתח שוק'!$F$85:$F$89</c:f>
              <c:numCache>
                <c:formatCode>0.0%;\(0.0%\);"-"</c:formatCode>
                <c:ptCount val="5"/>
                <c:pt idx="0">
                  <c:v>0.26896216496045139</c:v>
                </c:pt>
                <c:pt idx="1">
                  <c:v>0.28418216038557387</c:v>
                </c:pt>
                <c:pt idx="2">
                  <c:v>0.21255422634407092</c:v>
                </c:pt>
                <c:pt idx="3">
                  <c:v>0.15273569648496912</c:v>
                </c:pt>
                <c:pt idx="4">
                  <c:v>8.1565751824934682E-2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13-46E7-B04A-625527305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רווח נקי רבעוני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'רבעוני 2026'!$B$5</c:f>
              <c:strCache>
                <c:ptCount val="1"/>
                <c:pt idx="0">
                  <c:v>Q1-25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2026'!$B$6:$B$10</c:f>
              <c:numCache>
                <c:formatCode>#,##0;\(#,##0\);"-"</c:formatCode>
                <c:ptCount val="5"/>
                <c:pt idx="0">
                  <c:v>2424</c:v>
                </c:pt>
                <c:pt idx="1">
                  <c:v>2403</c:v>
                </c:pt>
                <c:pt idx="2">
                  <c:v>1290</c:v>
                </c:pt>
                <c:pt idx="3">
                  <c:v>1036</c:v>
                </c:pt>
                <c:pt idx="4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D-4289-ABE1-4A8A0A77D6E1}"/>
            </c:ext>
          </c:extLst>
        </c:ser>
        <c:ser>
          <c:idx val="1"/>
          <c:order val="1"/>
          <c:tx>
            <c:strRef>
              <c:f>'רבעוני 2026'!$C$5</c:f>
              <c:strCache>
                <c:ptCount val="1"/>
                <c:pt idx="0">
                  <c:v>Q2-25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2026'!$C$6:$C$10</c:f>
              <c:numCache>
                <c:formatCode>#,##0;\(#,##0\);"-"</c:formatCode>
                <c:ptCount val="5"/>
                <c:pt idx="0">
                  <c:v>2542</c:v>
                </c:pt>
                <c:pt idx="1">
                  <c:v>2610</c:v>
                </c:pt>
                <c:pt idx="2">
                  <c:v>1453</c:v>
                </c:pt>
                <c:pt idx="3">
                  <c:v>1115</c:v>
                </c:pt>
                <c:pt idx="4">
                  <c:v>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D-4289-ABE1-4A8A0A77D6E1}"/>
            </c:ext>
          </c:extLst>
        </c:ser>
        <c:ser>
          <c:idx val="2"/>
          <c:order val="2"/>
          <c:tx>
            <c:strRef>
              <c:f>'רבעוני 2026'!$D$5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2026'!$D$6:$D$10</c:f>
              <c:numCache>
                <c:formatCode>#,##0;\(#,##0\);"-"</c:formatCode>
                <c:ptCount val="5"/>
                <c:pt idx="0">
                  <c:v>2124</c:v>
                </c:pt>
                <c:pt idx="1">
                  <c:v>2346</c:v>
                </c:pt>
                <c:pt idx="2">
                  <c:v>1238</c:v>
                </c:pt>
                <c:pt idx="3">
                  <c:v>930</c:v>
                </c:pt>
                <c:pt idx="4">
                  <c:v>480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D-4289-ABE1-4A8A0A77D6E1}"/>
            </c:ext>
          </c:extLst>
        </c:ser>
        <c:ser>
          <c:idx val="3"/>
          <c:order val="3"/>
          <c:tx>
            <c:strRef>
              <c:f>'רבעוני 2026'!$E$5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2026'!$A$6:$A$10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2026'!$E$6:$E$10</c:f>
              <c:numCache>
                <c:formatCode>#,##0;\(#,##0\);"-"</c:formatCode>
                <c:ptCount val="5"/>
                <c:pt idx="0">
                  <c:v>2488</c:v>
                </c:pt>
                <c:pt idx="1">
                  <c:v>2832</c:v>
                </c:pt>
                <c:pt idx="2">
                  <c:v>1428</c:v>
                </c:pt>
                <c:pt idx="3">
                  <c:v>1203</c:v>
                </c:pt>
                <c:pt idx="4">
                  <c:v>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DD-4289-ABE1-4A8A0A77D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ROE רבעוני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'רבעוני 2026'!$B$35</c:f>
              <c:strCache>
                <c:ptCount val="1"/>
                <c:pt idx="0">
                  <c:v>Q1-25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2026'!$A$36:$A$40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2026'!$B$36:$B$40</c:f>
              <c:numCache>
                <c:formatCode>0.0%;\(0.0%\);"-"</c:formatCode>
                <c:ptCount val="5"/>
                <c:pt idx="0">
                  <c:v>0.16381975771706625</c:v>
                </c:pt>
                <c:pt idx="1">
                  <c:v>0.15324522105128899</c:v>
                </c:pt>
                <c:pt idx="2">
                  <c:v>0.16281197740826051</c:v>
                </c:pt>
                <c:pt idx="3">
                  <c:v>0.12944134688969061</c:v>
                </c:pt>
                <c:pt idx="4">
                  <c:v>0.1558651619306694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9-46A0-A6DE-AD506345E8FB}"/>
            </c:ext>
          </c:extLst>
        </c:ser>
        <c:ser>
          <c:idx val="1"/>
          <c:order val="1"/>
          <c:tx>
            <c:strRef>
              <c:f>'רבעוני 2026'!$C$35</c:f>
              <c:strCache>
                <c:ptCount val="1"/>
                <c:pt idx="0">
                  <c:v>Q2-25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2026'!$A$36:$A$40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2026'!$C$36:$C$40</c:f>
              <c:numCache>
                <c:formatCode>0.0%;\(0.0%\);"-"</c:formatCode>
                <c:ptCount val="5"/>
                <c:pt idx="0">
                  <c:v>0.16621576336158631</c:v>
                </c:pt>
                <c:pt idx="1">
                  <c:v>0.16145619882000881</c:v>
                </c:pt>
                <c:pt idx="2">
                  <c:v>0.178260336155073</c:v>
                </c:pt>
                <c:pt idx="3">
                  <c:v>0.13652712940996403</c:v>
                </c:pt>
                <c:pt idx="4">
                  <c:v>0.18179872284256715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19-46A0-A6DE-AD506345E8FB}"/>
            </c:ext>
          </c:extLst>
        </c:ser>
        <c:ser>
          <c:idx val="2"/>
          <c:order val="2"/>
          <c:tx>
            <c:strRef>
              <c:f>'רבעוני 2026'!$D$35</c:f>
              <c:strCache>
                <c:ptCount val="1"/>
                <c:pt idx="0">
                  <c:v>Q1-26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2026'!$A$36:$A$40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2026'!$D$36:$D$40</c:f>
              <c:numCache>
                <c:formatCode>0.0%;\(0.0%\);"-"</c:formatCode>
                <c:ptCount val="5"/>
                <c:pt idx="0">
                  <c:v>0.13048286030224843</c:v>
                </c:pt>
                <c:pt idx="1">
                  <c:v>0.13699570063578034</c:v>
                </c:pt>
                <c:pt idx="2">
                  <c:v>0.14146348430960848</c:v>
                </c:pt>
                <c:pt idx="3">
                  <c:v>0.10947294076101351</c:v>
                </c:pt>
                <c:pt idx="4">
                  <c:v>0.1320540596306613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19-46A0-A6DE-AD506345E8FB}"/>
            </c:ext>
          </c:extLst>
        </c:ser>
        <c:ser>
          <c:idx val="3"/>
          <c:order val="3"/>
          <c:tx>
            <c:strRef>
              <c:f>'רבעוני 2026'!$E$35</c:f>
              <c:strCache>
                <c:ptCount val="1"/>
                <c:pt idx="0">
                  <c:v>Q2-26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'רבעוני 2026'!$A$36:$A$40</c:f>
              <c:strCache>
                <c:ptCount val="5"/>
                <c:pt idx="0">
                  <c:v>הפועלים</c:v>
                </c:pt>
                <c:pt idx="1">
                  <c:v>לאומי</c:v>
                </c:pt>
                <c:pt idx="2">
                  <c:v>מזרחי־טפחות</c:v>
                </c:pt>
                <c:pt idx="3">
                  <c:v>דיסקונט</c:v>
                </c:pt>
                <c:pt idx="4">
                  <c:v>הבינלאומי</c:v>
                </c:pt>
              </c:strCache>
            </c:strRef>
          </c:cat>
          <c:val>
            <c:numRef>
              <c:f>'רבעוני 2026'!$E$36:$E$40</c:f>
              <c:numCache>
                <c:formatCode>0.0%;\(0.0%\);"-"</c:formatCode>
                <c:ptCount val="5"/>
                <c:pt idx="0">
                  <c:v>0.15000263770715422</c:v>
                </c:pt>
                <c:pt idx="1">
                  <c:v>0.1624808158464694</c:v>
                </c:pt>
                <c:pt idx="2">
                  <c:v>0.16012109999159027</c:v>
                </c:pt>
                <c:pt idx="3">
                  <c:v>0.139597626956383</c:v>
                </c:pt>
                <c:pt idx="4">
                  <c:v>0.15883394632883804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19-46A0-A6DE-AD506345E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0</xdr:colOff>
      <xdr:row>35</xdr:row>
      <xdr:rowOff>0</xdr:rowOff>
    </xdr:from>
    <xdr:ext cx="576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0</xdr:colOff>
      <xdr:row>35</xdr:row>
      <xdr:rowOff>0</xdr:rowOff>
    </xdr:from>
    <xdr:ext cx="576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0</xdr:colOff>
      <xdr:row>35</xdr:row>
      <xdr:rowOff>0</xdr:rowOff>
    </xdr:from>
    <xdr:ext cx="576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0</xdr:colOff>
      <xdr:row>35</xdr:row>
      <xdr:rowOff>0</xdr:rowOff>
    </xdr:from>
    <xdr:ext cx="5760000" cy="270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3</xdr:row>
      <xdr:rowOff>0</xdr:rowOff>
    </xdr:from>
    <xdr:ext cx="576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0</xdr:colOff>
      <xdr:row>19</xdr:row>
      <xdr:rowOff>0</xdr:rowOff>
    </xdr:from>
    <xdr:ext cx="576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  <pageSetUpPr fitToPage="1"/>
  </sheetPr>
  <dimension ref="A1:G36"/>
  <sheetViews>
    <sheetView showGridLines="0" rightToLeft="1" tabSelected="1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0" customWidth="1"/>
    <col min="2" max="7" width="15" customWidth="1"/>
  </cols>
  <sheetData>
    <row r="1" spans="1:7" ht="20.25" x14ac:dyDescent="0.3">
      <c r="A1" s="1" t="s">
        <v>0</v>
      </c>
    </row>
    <row r="2" spans="1:7" x14ac:dyDescent="0.25">
      <c r="A2" s="2" t="s">
        <v>1</v>
      </c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5">
        <f>IFERROR(נתונים!$N$14,"")</f>
        <v>4612</v>
      </c>
      <c r="C5" s="5">
        <f>IFERROR(נתונים!$N$59,"")</f>
        <v>5178</v>
      </c>
      <c r="D5" s="5">
        <f>IFERROR(נתונים!$N$104,"")</f>
        <v>2666</v>
      </c>
      <c r="E5" s="5">
        <f>IFERROR(נתונים!$N$149,"")</f>
        <v>2133</v>
      </c>
      <c r="F5" s="5">
        <f>IFERROR(נתונים!$N$194,"")</f>
        <v>1063</v>
      </c>
      <c r="G5" s="6">
        <f t="shared" ref="G5:G22" si="0">IF(COUNT(B5:F5)=0,"",AVERAGE(B5:F5))</f>
        <v>3130.4</v>
      </c>
    </row>
    <row r="6" spans="1:7" x14ac:dyDescent="0.25">
      <c r="A6" s="4" t="s">
        <v>10</v>
      </c>
      <c r="B6" s="5">
        <f>IFERROR(נתונים!$H$14,"")</f>
        <v>9802</v>
      </c>
      <c r="C6" s="5">
        <f>IFERROR(נתונים!$H$59,"")</f>
        <v>10262</v>
      </c>
      <c r="D6" s="5">
        <f>IFERROR(נתונים!$H$104,"")</f>
        <v>5630</v>
      </c>
      <c r="E6" s="5">
        <f>IFERROR(נתונים!$H$149,"")</f>
        <v>4140</v>
      </c>
      <c r="F6" s="5">
        <f>IFERROR(נתונים!$H$194,"")</f>
        <v>2260</v>
      </c>
      <c r="G6" s="6">
        <f t="shared" si="0"/>
        <v>6418.8</v>
      </c>
    </row>
    <row r="7" spans="1:7" x14ac:dyDescent="0.25">
      <c r="A7" s="4" t="s">
        <v>11</v>
      </c>
      <c r="B7" s="7">
        <f>IFERROR(נתונים!$N$14/נתונים!$K$14-1,"")</f>
        <v>-7.1284736206202126E-2</v>
      </c>
      <c r="C7" s="7">
        <f>IFERROR(נתונים!$N$59/נתונים!$K$59-1,"")</f>
        <v>3.2914422501496121E-2</v>
      </c>
      <c r="D7" s="7">
        <f>IFERROR(נתונים!$N$104/נתונים!$K$104-1,"")</f>
        <v>-2.8071454611738988E-2</v>
      </c>
      <c r="E7" s="7">
        <f>IFERROR(נתונים!$N$149/נתונים!$K$149-1,"")</f>
        <v>-8.3682008368201055E-3</v>
      </c>
      <c r="F7" s="7">
        <f>IFERROR(נתונים!$N$194/נתונים!$K$194-1,"")</f>
        <v>-8.9117395029991386E-2</v>
      </c>
      <c r="G7" s="8">
        <f t="shared" si="0"/>
        <v>-3.27854728366513E-2</v>
      </c>
    </row>
    <row r="8" spans="1:7" x14ac:dyDescent="0.25">
      <c r="A8" s="4" t="s">
        <v>12</v>
      </c>
      <c r="B8" s="7">
        <f>IFERROR(נתונים!$N$14*2/AVERAGE(נתונים!$H$26,נתונים!$M$26),"")</f>
        <v>0.1399473528496977</v>
      </c>
      <c r="C8" s="7">
        <f>IFERROR(נתונים!$N$59*2/AVERAGE(נתונים!$H$71,נתונים!$M$71),"")</f>
        <v>0.14932841147504344</v>
      </c>
      <c r="D8" s="7">
        <f>IFERROR(נתונים!$N$104*2/AVERAGE(נתונים!$H$116,נתונים!$M$116),"")</f>
        <v>0.15048331334227052</v>
      </c>
      <c r="E8" s="7">
        <f>IFERROR(נתונים!$N$149*2/AVERAGE(נתונים!$H$161,נתונים!$M$161),"")</f>
        <v>0.12437861714069129</v>
      </c>
      <c r="F8" s="7">
        <f>IFERROR(נתונים!$N$194*2/AVERAGE(נתונים!$H$206,נתונים!$M$206),"")</f>
        <v>0.14407210381865618</v>
      </c>
      <c r="G8" s="8">
        <f t="shared" si="0"/>
        <v>0.14164195972527183</v>
      </c>
    </row>
    <row r="9" spans="1:7" x14ac:dyDescent="0.25">
      <c r="A9" s="4" t="s">
        <v>13</v>
      </c>
      <c r="B9" s="7">
        <f>IFERROR(נתונים!$H$14*1/AVERAGE(נתונים!$G$26,נתונים!$H$26),"")</f>
        <v>0.15960660115446929</v>
      </c>
      <c r="C9" s="7">
        <f>IFERROR(נתונים!$H$59*1/AVERAGE(נתונים!$G$71,נתונים!$H$71),"")</f>
        <v>0.1581348044503344</v>
      </c>
      <c r="D9" s="7">
        <f>IFERROR(נתונים!$H$104*1/AVERAGE(נתונים!$G$116,נתונים!$H$116),"")</f>
        <v>0.17045884614802367</v>
      </c>
      <c r="E9" s="7">
        <f>IFERROR(נתונים!$H$149*1/AVERAGE(נתונים!$G$161,נתונים!$H$161),"")</f>
        <v>0.1266481079262137</v>
      </c>
      <c r="F9" s="7">
        <f>IFERROR(נתונים!$H$194*1/AVERAGE(נתונים!$G$206,נתונים!$H$206),"")</f>
        <v>0.16117529596348595</v>
      </c>
      <c r="G9" s="8">
        <f t="shared" si="0"/>
        <v>0.15520473112850541</v>
      </c>
    </row>
    <row r="10" spans="1:7" x14ac:dyDescent="0.25">
      <c r="A10" s="4" t="s">
        <v>14</v>
      </c>
      <c r="B10" s="7">
        <f>IFERROR(נתונים!$H$32/100,"")</f>
        <v>0.159</v>
      </c>
      <c r="C10" s="7">
        <f>IFERROR(נתונים!$H$77/100,"")</f>
        <v>0.158</v>
      </c>
      <c r="D10" s="7">
        <f>IFERROR(נתונים!$H$122/100,"")</f>
        <v>0.17</v>
      </c>
      <c r="E10" s="7">
        <f>IFERROR(נתונים!$H$167/100,"")</f>
        <v>0.126</v>
      </c>
      <c r="F10" s="7">
        <f>IFERROR(נתונים!$H$212/100,"")</f>
        <v>0.16200000000000001</v>
      </c>
      <c r="G10" s="8">
        <f t="shared" si="0"/>
        <v>0.155</v>
      </c>
    </row>
    <row r="11" spans="1:7" x14ac:dyDescent="0.25">
      <c r="A11" s="4" t="s">
        <v>15</v>
      </c>
      <c r="B11" s="9">
        <f>IFERROR(נתונים!$N$14*2/AVERAGE(נתונים!$H$18,נתונים!$M$18),"")</f>
        <v>1.170457371698889E-2</v>
      </c>
      <c r="C11" s="9">
        <f>IFERROR(נתונים!$N$59*2/AVERAGE(נתונים!$H$63,נתונים!$M$63),"")</f>
        <v>1.137875054594599E-2</v>
      </c>
      <c r="D11" s="9">
        <f>IFERROR(נתונים!$N$104*2/AVERAGE(נתונים!$H$108,נתונים!$M$108),"")</f>
        <v>9.4205945646066921E-3</v>
      </c>
      <c r="E11" s="9">
        <f>IFERROR(נתונים!$N$149*2/AVERAGE(נתונים!$H$153,נתונים!$M$153),"")</f>
        <v>8.8726567845874502E-3</v>
      </c>
      <c r="F11" s="9">
        <f>IFERROR(נתונים!$N$194*2/AVERAGE(נתונים!$H$198,נתונים!$M$198),"")</f>
        <v>7.4363225531140914E-3</v>
      </c>
      <c r="G11" s="10">
        <f t="shared" si="0"/>
        <v>9.7625796330486226E-3</v>
      </c>
    </row>
    <row r="12" spans="1:7" x14ac:dyDescent="0.25">
      <c r="A12" s="4" t="s">
        <v>16</v>
      </c>
      <c r="B12" s="7">
        <f>IFERROR(נתונים!$N$10/נתונים!$N$9,"")</f>
        <v>0.33327829604557085</v>
      </c>
      <c r="C12" s="7">
        <f>IFERROR(נתונים!$N$55/נתונים!$N$54,"")</f>
        <v>0.26707043889488097</v>
      </c>
      <c r="D12" s="7">
        <f>IFERROR(נתונים!$N$100/נתונים!$N$99,"")</f>
        <v>0.35895676046671243</v>
      </c>
      <c r="E12" s="7">
        <f>IFERROR(נתונים!$N$145/נתונים!$N$144,"")</f>
        <v>0.46031264228259222</v>
      </c>
      <c r="F12" s="7">
        <f>IFERROR(נתונים!$N$190/נתונים!$N$189,"")</f>
        <v>0.47669305189094108</v>
      </c>
      <c r="G12" s="8">
        <f t="shared" si="0"/>
        <v>0.37926223791613956</v>
      </c>
    </row>
    <row r="13" spans="1:7" x14ac:dyDescent="0.25">
      <c r="A13" s="4" t="s">
        <v>17</v>
      </c>
      <c r="B13" s="9">
        <f>IFERROR(נתונים!$N$5*2/AVERAGE(נתונים!$H$18,נתונים!$M$18),"")</f>
        <v>2.2992939695559267E-2</v>
      </c>
      <c r="C13" s="9">
        <f>IFERROR(נתונים!$N$50*2/AVERAGE(נתונים!$H$63,נתונים!$M$63),"")</f>
        <v>1.8637153993852441E-2</v>
      </c>
      <c r="D13" s="9">
        <f>IFERROR(נתונים!$N$95*2/AVERAGE(נתונים!$H$108,נתונים!$M$108),"")</f>
        <v>2.0159224302731125E-2</v>
      </c>
      <c r="E13" s="9">
        <f>IFERROR(נתונים!$N$140*2/AVERAGE(נתונים!$H$153,נתונים!$M$153),"")</f>
        <v>2.0182902352938729E-2</v>
      </c>
      <c r="F13" s="9">
        <f>IFERROR(נתונים!$N$185*2/AVERAGE(נתונים!$H$198,נתונים!$M$198),"")</f>
        <v>1.5963958669996572E-2</v>
      </c>
      <c r="G13" s="10">
        <f t="shared" si="0"/>
        <v>1.9587235803015628E-2</v>
      </c>
    </row>
    <row r="14" spans="1:7" x14ac:dyDescent="0.25">
      <c r="A14" s="4" t="s">
        <v>18</v>
      </c>
      <c r="B14" s="9">
        <f>IFERROR(נתונים!$N$6*2/AVERAGE(נתונים!$H$19,נתונים!$M$19),"")</f>
        <v>1.2819328313392155E-3</v>
      </c>
      <c r="C14" s="9">
        <f>IFERROR(נתונים!$N$51*2/AVERAGE(נתונים!$H$64,נתונים!$M$64),"")</f>
        <v>1.6825192873039746E-3</v>
      </c>
      <c r="D14" s="9">
        <f>IFERROR(נתונים!$N$96*2/AVERAGE(נתונים!$H$109,נתונים!$M$109),"")</f>
        <v>5.8721687108041841E-4</v>
      </c>
      <c r="E14" s="9">
        <f>IFERROR(נתונים!$N$141*2/AVERAGE(נתונים!$H$154,נתונים!$M$154),"")</f>
        <v>1.6990205348880721E-3</v>
      </c>
      <c r="F14" s="9">
        <f>IFERROR(נתונים!$N$186*2/AVERAGE(נתונים!$H$199,נתונים!$M$199),"")</f>
        <v>-4.9194918682741323E-4</v>
      </c>
      <c r="G14" s="10">
        <f t="shared" si="0"/>
        <v>9.5174806755685354E-4</v>
      </c>
    </row>
    <row r="15" spans="1:7" x14ac:dyDescent="0.25">
      <c r="A15" s="4" t="s">
        <v>19</v>
      </c>
      <c r="B15" s="9">
        <f>IFERROR(נתונים!$M$34/100,"")</f>
        <v>0.1183</v>
      </c>
      <c r="C15" s="9">
        <f>IFERROR(נתונים!$M$79/100,"")</f>
        <v>0.11650000000000001</v>
      </c>
      <c r="D15" s="9">
        <f>IFERROR(נתונים!$M$124/100,"")</f>
        <v>0.10220000000000001</v>
      </c>
      <c r="E15" s="9">
        <f>IFERROR(נתונים!$M$169/100,"")</f>
        <v>0.1027</v>
      </c>
      <c r="F15" s="9">
        <f>IFERROR(נתונים!$M$214/100,"")</f>
        <v>0.10869999999999999</v>
      </c>
      <c r="G15" s="10">
        <f t="shared" si="0"/>
        <v>0.10968</v>
      </c>
    </row>
    <row r="16" spans="1:7" x14ac:dyDescent="0.25">
      <c r="A16" s="4" t="s">
        <v>20</v>
      </c>
      <c r="B16" s="9">
        <f>IFERROR((נתונים!$M$34-נתונים!$M$36)/100,"")</f>
        <v>1.5999999999999997E-2</v>
      </c>
      <c r="C16" s="9">
        <f>IFERROR((נתונים!$M$79-נתונים!$M$81)/100,"")</f>
        <v>1.4199999999999999E-2</v>
      </c>
      <c r="D16" s="9">
        <f>IFERROR((נתונים!$M$124-נתונים!$M$126)/100,"")</f>
        <v>6.2000000000000102E-3</v>
      </c>
      <c r="E16" s="9">
        <f>IFERROR((נתונים!$M$169-נתונים!$M$171)/100,"")</f>
        <v>1.0599999999999988E-2</v>
      </c>
      <c r="F16" s="9">
        <f>IFERROR((נתונים!$M$214-נתונים!$M$216)/100,"")</f>
        <v>1.6299999999999992E-2</v>
      </c>
      <c r="G16" s="10">
        <f t="shared" si="0"/>
        <v>1.2659999999999999E-2</v>
      </c>
    </row>
    <row r="17" spans="1:7" x14ac:dyDescent="0.25">
      <c r="A17" s="4" t="s">
        <v>21</v>
      </c>
      <c r="B17" s="9">
        <f>IFERROR(נתונים!$M$37/100,"")</f>
        <v>7.4499999999999997E-2</v>
      </c>
      <c r="C17" s="9">
        <f>IFERROR(נתונים!$M$82/100,"")</f>
        <v>6.5799999999999997E-2</v>
      </c>
      <c r="D17" s="9">
        <f>IFERROR(נתונים!$M$127/100,"")</f>
        <v>5.79E-2</v>
      </c>
      <c r="E17" s="9">
        <f>IFERROR(נתונים!$M$172/100,"")</f>
        <v>6.6000000000000003E-2</v>
      </c>
      <c r="F17" s="9">
        <f>IFERROR(נתונים!$M$217/100,"")</f>
        <v>4.8499999999999995E-2</v>
      </c>
      <c r="G17" s="10">
        <f t="shared" si="0"/>
        <v>6.2539999999999998E-2</v>
      </c>
    </row>
    <row r="18" spans="1:7" x14ac:dyDescent="0.25">
      <c r="A18" s="4" t="s">
        <v>22</v>
      </c>
      <c r="B18" s="7">
        <f>IFERROR(נתונים!$M$38/100,"")</f>
        <v>1.26</v>
      </c>
      <c r="C18" s="7">
        <f>IFERROR(נתונים!$M$83/100,"")</f>
        <v>1.22</v>
      </c>
      <c r="D18" s="7">
        <f>IFERROR(נתונים!$M$128/100,"")</f>
        <v>1.32</v>
      </c>
      <c r="E18" s="7">
        <f>IFERROR(נתונים!$M$173/100,"")</f>
        <v>1.2229999999999999</v>
      </c>
      <c r="F18" s="7">
        <f>IFERROR(נתונים!$M$218/100,"")</f>
        <v>1.27</v>
      </c>
      <c r="G18" s="8">
        <f t="shared" si="0"/>
        <v>1.2585999999999999</v>
      </c>
    </row>
    <row r="19" spans="1:7" x14ac:dyDescent="0.25">
      <c r="A19" s="4" t="s">
        <v>23</v>
      </c>
      <c r="B19" s="7">
        <f>IFERROR(נתונים!$M$19/נתונים!$M$22,"")</f>
        <v>0.86743426800147549</v>
      </c>
      <c r="C19" s="7">
        <f>IFERROR(נתונים!$M$64/נתונים!$M$67,"")</f>
        <v>0.78804596549944572</v>
      </c>
      <c r="D19" s="7">
        <f>IFERROR(נתונים!$M$109/נתונים!$M$112,"")</f>
        <v>0.89313778392324161</v>
      </c>
      <c r="E19" s="7">
        <f>IFERROR(נתונים!$M$154/נתונים!$M$157,"")</f>
        <v>0.84244456618578833</v>
      </c>
      <c r="F19" s="7">
        <f>IFERROR(נתונים!$M$199/נתונים!$M$202,"")</f>
        <v>0.64679745737766214</v>
      </c>
      <c r="G19" s="8">
        <f t="shared" si="0"/>
        <v>0.80757200819752273</v>
      </c>
    </row>
    <row r="20" spans="1:7" x14ac:dyDescent="0.25">
      <c r="A20" s="4" t="s">
        <v>24</v>
      </c>
      <c r="B20" s="5">
        <f>IFERROR(נתונים!$M$18,"")</f>
        <v>809471</v>
      </c>
      <c r="C20" s="5">
        <f>IFERROR(נתונים!$M$63,"")</f>
        <v>947264</v>
      </c>
      <c r="D20" s="5">
        <f>IFERROR(נתונים!$M$108,"")</f>
        <v>580815</v>
      </c>
      <c r="E20" s="5">
        <f>IFERROR(נתונים!$M$153,"")</f>
        <v>483460</v>
      </c>
      <c r="F20" s="5">
        <f>IFERROR(נתונים!$M$198,"")</f>
        <v>293955</v>
      </c>
      <c r="G20" s="6">
        <f t="shared" si="0"/>
        <v>622993</v>
      </c>
    </row>
    <row r="21" spans="1:7" x14ac:dyDescent="0.25">
      <c r="A21" s="4" t="s">
        <v>25</v>
      </c>
      <c r="B21" s="7">
        <f>IFERROR(נתונים!$M$19/SUM(נתונים!$M$19,נתונים!$M$64,נתונים!$M$109,נתונים!$M$154,נתונים!$M$199),"")</f>
        <v>0.26896216496045139</v>
      </c>
      <c r="C21" s="7">
        <f>IFERROR(נתונים!$M$64/SUM(נתונים!$M$19,נתונים!$M$64,נתונים!$M$109,נתונים!$M$154,נתונים!$M$199),"")</f>
        <v>0.28418216038557387</v>
      </c>
      <c r="D21" s="7">
        <f>IFERROR(נתונים!$M$109/SUM(נתונים!$M$19,נתונים!$M$64,נתונים!$M$109,נתונים!$M$154,נתונים!$M$199),"")</f>
        <v>0.21255422634407092</v>
      </c>
      <c r="E21" s="7">
        <f>IFERROR(נתונים!$M$154/SUM(נתונים!$M$19,נתונים!$M$64,נתונים!$M$109,נתונים!$M$154,נתונים!$M$199),"")</f>
        <v>0.15273569648496912</v>
      </c>
      <c r="F21" s="7">
        <f>IFERROR(נתונים!$M$199/SUM(נתונים!$M$19,נתונים!$M$64,נתונים!$M$109,נתונים!$M$154,נתונים!$M$199),"")</f>
        <v>8.1565751824934682E-2</v>
      </c>
      <c r="G21" s="8">
        <f t="shared" si="0"/>
        <v>0.2</v>
      </c>
    </row>
    <row r="22" spans="1:7" x14ac:dyDescent="0.25">
      <c r="A22" s="4" t="s">
        <v>26</v>
      </c>
      <c r="B22" s="7">
        <f>IFERROR((נתונים!$H$16+נתונים!$H$17)/נתונים!$H$14,"")</f>
        <v>0.49571516017139361</v>
      </c>
      <c r="C22" s="7">
        <f>IFERROR((נתונים!$H$61+נתונים!$H$62)/נתונים!$H$59,"")</f>
        <v>0.55788345351783275</v>
      </c>
      <c r="D22" s="7">
        <f>IFERROR(נתונים!$H$106/נתונים!$H$104,"")</f>
        <v>0.47708703374777978</v>
      </c>
      <c r="E22" s="7">
        <f>IFERROR((נתונים!$H$151+נתונים!$H$152)/נתונים!$H$149,"")</f>
        <v>0.47497584541062798</v>
      </c>
      <c r="F22" s="7">
        <f>IFERROR((נתונים!$H$196+נתונים!$H$197)/נתונים!$H$194,"")</f>
        <v>0.65840707964601775</v>
      </c>
      <c r="G22" s="8">
        <f t="shared" si="0"/>
        <v>0.53281371449873038</v>
      </c>
    </row>
    <row r="23" spans="1:7" x14ac:dyDescent="0.25">
      <c r="A23" s="11" t="s">
        <v>27</v>
      </c>
      <c r="B23" s="12">
        <f>דירוג!C17</f>
        <v>4</v>
      </c>
      <c r="C23" s="12">
        <f>דירוג!D17</f>
        <v>1</v>
      </c>
      <c r="D23" s="12">
        <f>דירוג!E17</f>
        <v>2</v>
      </c>
      <c r="E23" s="12">
        <f>דירוג!F17</f>
        <v>5</v>
      </c>
      <c r="F23" s="12">
        <f>דירוג!G17</f>
        <v>3</v>
      </c>
    </row>
    <row r="25" spans="1:7" ht="15.75" x14ac:dyDescent="0.25">
      <c r="A25" s="13" t="s">
        <v>28</v>
      </c>
    </row>
    <row r="26" spans="1:7" ht="32.1" customHeight="1" x14ac:dyDescent="0.25">
      <c r="A26" s="39" t="s">
        <v>29</v>
      </c>
      <c r="B26" s="40"/>
      <c r="C26" s="40"/>
      <c r="D26" s="40"/>
      <c r="E26" s="40"/>
      <c r="F26" s="40"/>
      <c r="G26" s="40"/>
    </row>
    <row r="27" spans="1:7" ht="32.1" customHeight="1" x14ac:dyDescent="0.25">
      <c r="A27" s="39" t="s">
        <v>30</v>
      </c>
      <c r="B27" s="40"/>
      <c r="C27" s="40"/>
      <c r="D27" s="40"/>
      <c r="E27" s="40"/>
      <c r="F27" s="40"/>
      <c r="G27" s="40"/>
    </row>
    <row r="28" spans="1:7" ht="32.1" customHeight="1" x14ac:dyDescent="0.25">
      <c r="A28" s="39" t="s">
        <v>31</v>
      </c>
      <c r="B28" s="40"/>
      <c r="C28" s="40"/>
      <c r="D28" s="40"/>
      <c r="E28" s="40"/>
      <c r="F28" s="40"/>
      <c r="G28" s="40"/>
    </row>
    <row r="29" spans="1:7" ht="45.95" customHeight="1" x14ac:dyDescent="0.25">
      <c r="A29" s="39" t="s">
        <v>32</v>
      </c>
      <c r="B29" s="40"/>
      <c r="C29" s="40"/>
      <c r="D29" s="40"/>
      <c r="E29" s="40"/>
      <c r="F29" s="40"/>
      <c r="G29" s="40"/>
    </row>
    <row r="30" spans="1:7" ht="45.95" customHeight="1" x14ac:dyDescent="0.25">
      <c r="A30" s="39" t="s">
        <v>33</v>
      </c>
      <c r="B30" s="40"/>
      <c r="C30" s="40"/>
      <c r="D30" s="40"/>
      <c r="E30" s="40"/>
      <c r="F30" s="40"/>
      <c r="G30" s="40"/>
    </row>
    <row r="31" spans="1:7" ht="32.1" customHeight="1" x14ac:dyDescent="0.25">
      <c r="A31" s="39" t="s">
        <v>34</v>
      </c>
      <c r="B31" s="40"/>
      <c r="C31" s="40"/>
      <c r="D31" s="40"/>
      <c r="E31" s="40"/>
      <c r="F31" s="40"/>
      <c r="G31" s="40"/>
    </row>
    <row r="32" spans="1:7" ht="45.95" customHeight="1" x14ac:dyDescent="0.25">
      <c r="A32" s="39" t="s">
        <v>35</v>
      </c>
      <c r="B32" s="40"/>
      <c r="C32" s="40"/>
      <c r="D32" s="40"/>
      <c r="E32" s="40"/>
      <c r="F32" s="40"/>
      <c r="G32" s="40"/>
    </row>
    <row r="33" spans="1:7" ht="32.1" customHeight="1" x14ac:dyDescent="0.25">
      <c r="A33" s="39" t="s">
        <v>36</v>
      </c>
      <c r="B33" s="40"/>
      <c r="C33" s="40"/>
      <c r="D33" s="40"/>
      <c r="E33" s="40"/>
      <c r="F33" s="40"/>
      <c r="G33" s="40"/>
    </row>
    <row r="34" spans="1:7" ht="32.1" customHeight="1" x14ac:dyDescent="0.25">
      <c r="A34" s="39" t="s">
        <v>37</v>
      </c>
      <c r="B34" s="40"/>
      <c r="C34" s="40"/>
      <c r="D34" s="40"/>
      <c r="E34" s="40"/>
      <c r="F34" s="40"/>
      <c r="G34" s="40"/>
    </row>
    <row r="35" spans="1:7" ht="32.1" customHeight="1" x14ac:dyDescent="0.25">
      <c r="A35" s="39" t="s">
        <v>38</v>
      </c>
      <c r="B35" s="40"/>
      <c r="C35" s="40"/>
      <c r="D35" s="40"/>
      <c r="E35" s="40"/>
      <c r="F35" s="40"/>
      <c r="G35" s="40"/>
    </row>
    <row r="36" spans="1:7" ht="18" customHeight="1" x14ac:dyDescent="0.25">
      <c r="A36" s="39" t="s">
        <v>39</v>
      </c>
      <c r="B36" s="40"/>
      <c r="C36" s="40"/>
      <c r="D36" s="40"/>
      <c r="E36" s="40"/>
      <c r="F36" s="40"/>
      <c r="G36" s="40"/>
    </row>
  </sheetData>
  <mergeCells count="11">
    <mergeCell ref="A26:G26"/>
    <mergeCell ref="A30:G30"/>
    <mergeCell ref="A29:G29"/>
    <mergeCell ref="A33:G33"/>
    <mergeCell ref="A28:G28"/>
    <mergeCell ref="A32:G32"/>
    <mergeCell ref="A36:G36"/>
    <mergeCell ref="A27:G27"/>
    <mergeCell ref="A31:G31"/>
    <mergeCell ref="A34:G34"/>
    <mergeCell ref="A35:G35"/>
  </mergeCells>
  <conditionalFormatting sqref="B5:F5">
    <cfRule type="colorScale" priority="1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6:F6">
    <cfRule type="colorScale" priority="2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7:F7">
    <cfRule type="colorScale" priority="3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8:F8">
    <cfRule type="colorScale" priority="4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9:F9">
    <cfRule type="colorScale" priority="5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0:F10">
    <cfRule type="colorScale" priority="6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1:F11">
    <cfRule type="colorScale" priority="7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2:F12">
    <cfRule type="colorScale" priority="8">
      <colorScale>
        <cfvo type="min"/>
        <cfvo type="percentile" val="50"/>
        <cfvo type="max"/>
        <color rgb="FF63BE7B"/>
        <color rgb="FFFFFFFF"/>
        <color rgb="FFF8696B"/>
      </colorScale>
    </cfRule>
  </conditionalFormatting>
  <conditionalFormatting sqref="B13:F13">
    <cfRule type="colorScale" priority="9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4:F14">
    <cfRule type="colorScale" priority="10">
      <colorScale>
        <cfvo type="min"/>
        <cfvo type="percentile" val="50"/>
        <cfvo type="max"/>
        <color rgb="FF63BE7B"/>
        <color rgb="FFFFFFFF"/>
        <color rgb="FFF8696B"/>
      </colorScale>
    </cfRule>
  </conditionalFormatting>
  <conditionalFormatting sqref="B15:F15">
    <cfRule type="colorScale" priority="11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6:F16">
    <cfRule type="colorScale" priority="12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7:F17">
    <cfRule type="colorScale" priority="13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8:F18">
    <cfRule type="colorScale" priority="14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19:F19">
    <cfRule type="colorScale" priority="15">
      <colorScale>
        <cfvo type="min"/>
        <cfvo type="percentile" val="50"/>
        <cfvo type="max"/>
        <color rgb="FF63BE7B"/>
        <color rgb="FFFFFFFF"/>
        <color rgb="FFF8696B"/>
      </colorScale>
    </cfRule>
  </conditionalFormatting>
  <conditionalFormatting sqref="B20:F20">
    <cfRule type="colorScale" priority="16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21:F21">
    <cfRule type="colorScale" priority="17">
      <colorScale>
        <cfvo type="min"/>
        <cfvo type="percentile" val="50"/>
        <cfvo type="max"/>
        <color rgb="FFF8696B"/>
        <color rgb="FFFFFFFF"/>
        <color rgb="FF63BE7B"/>
      </colorScale>
    </cfRule>
  </conditionalFormatting>
  <conditionalFormatting sqref="B22:F22">
    <cfRule type="colorScale" priority="18">
      <colorScale>
        <cfvo type="min"/>
        <cfvo type="percentile" val="50"/>
        <cfvo type="max"/>
        <color rgb="FFF8696B"/>
        <color rgb="FFFFFFFF"/>
        <color rgb="FF63BE7B"/>
      </colorScale>
    </cfRule>
  </conditionalFormatting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3864"/>
    <pageSetUpPr fitToPage="1"/>
  </sheetPr>
  <dimension ref="A1:M17"/>
  <sheetViews>
    <sheetView showGridLines="0" rightToLeft="1" workbookViewId="0"/>
  </sheetViews>
  <sheetFormatPr defaultRowHeight="15" x14ac:dyDescent="0.25"/>
  <cols>
    <col min="1" max="1" width="36" customWidth="1"/>
    <col min="2" max="2" width="9" customWidth="1"/>
    <col min="3" max="7" width="13" customWidth="1"/>
    <col min="8" max="8" width="3" customWidth="1"/>
    <col min="9" max="13" width="11" customWidth="1"/>
  </cols>
  <sheetData>
    <row r="1" spans="1:13" ht="20.25" x14ac:dyDescent="0.3">
      <c r="A1" s="1" t="s">
        <v>40</v>
      </c>
    </row>
    <row r="2" spans="1:13" x14ac:dyDescent="0.25">
      <c r="A2" s="2" t="s">
        <v>41</v>
      </c>
    </row>
    <row r="3" spans="1:13" x14ac:dyDescent="0.25">
      <c r="C3" s="15" t="s">
        <v>42</v>
      </c>
      <c r="I3" s="15" t="s">
        <v>43</v>
      </c>
    </row>
    <row r="4" spans="1:13" ht="38.25" x14ac:dyDescent="0.25">
      <c r="A4" s="3" t="s">
        <v>44</v>
      </c>
      <c r="B4" s="3" t="s">
        <v>45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I4" s="3" t="s">
        <v>46</v>
      </c>
      <c r="J4" s="3" t="s">
        <v>47</v>
      </c>
      <c r="K4" s="3" t="s">
        <v>48</v>
      </c>
      <c r="L4" s="3" t="s">
        <v>49</v>
      </c>
      <c r="M4" s="3" t="s">
        <v>50</v>
      </c>
    </row>
    <row r="5" spans="1:13" x14ac:dyDescent="0.25">
      <c r="A5" s="15" t="s">
        <v>51</v>
      </c>
      <c r="B5" s="16">
        <v>0.2</v>
      </c>
      <c r="C5" s="17">
        <f>IFERROR(נתונים!$N$14*2/AVERAGE(נתונים!$H$26,נתונים!$M$26),"")</f>
        <v>0.1399473528496977</v>
      </c>
      <c r="D5" s="17">
        <f>IFERROR(נתונים!$N$59*2/AVERAGE(נתונים!$H$71,נתונים!$M$71),"")</f>
        <v>0.14932841147504344</v>
      </c>
      <c r="E5" s="17">
        <f>IFERROR(נתונים!$N$104*2/AVERAGE(נתונים!$H$116,נתונים!$M$116),"")</f>
        <v>0.15048331334227052</v>
      </c>
      <c r="F5" s="17">
        <f>IFERROR(נתונים!$N$149*2/AVERAGE(נתונים!$H$161,נתונים!$M$161),"")</f>
        <v>0.12437861714069129</v>
      </c>
      <c r="G5" s="17">
        <f>IFERROR(נתונים!$N$194*2/AVERAGE(נתונים!$H$206,נתונים!$M$206),"")</f>
        <v>0.14407210381865618</v>
      </c>
      <c r="I5" s="18">
        <f t="shared" ref="I5:M6" si="0">IF(ISNUMBER(C5),RANK(C5,$C5:$G5,0),"")</f>
        <v>4</v>
      </c>
      <c r="J5" s="18">
        <f t="shared" si="0"/>
        <v>2</v>
      </c>
      <c r="K5" s="18">
        <f t="shared" si="0"/>
        <v>1</v>
      </c>
      <c r="L5" s="18">
        <f t="shared" si="0"/>
        <v>5</v>
      </c>
      <c r="M5" s="18">
        <f t="shared" si="0"/>
        <v>3</v>
      </c>
    </row>
    <row r="6" spans="1:13" x14ac:dyDescent="0.25">
      <c r="A6" s="15" t="s">
        <v>52</v>
      </c>
      <c r="B6" s="16">
        <v>0.1</v>
      </c>
      <c r="C6" s="17">
        <f>IFERROR(נתונים!$H$14*1/AVERAGE(נתונים!$G$26,נתונים!$H$26),"")</f>
        <v>0.15960660115446929</v>
      </c>
      <c r="D6" s="17">
        <f>IFERROR(נתונים!$H$59*1/AVERAGE(נתונים!$G$71,נתונים!$H$71),"")</f>
        <v>0.1581348044503344</v>
      </c>
      <c r="E6" s="17">
        <f>IFERROR(נתונים!$H$104*1/AVERAGE(נתונים!$G$116,נתונים!$H$116),"")</f>
        <v>0.17045884614802367</v>
      </c>
      <c r="F6" s="17">
        <f>IFERROR(נתונים!$H$149*1/AVERAGE(נתונים!$G$161,נתונים!$H$161),"")</f>
        <v>0.1266481079262137</v>
      </c>
      <c r="G6" s="17">
        <f>IFERROR(נתונים!$H$194*1/AVERAGE(נתונים!$G$206,נתונים!$H$206),"")</f>
        <v>0.16117529596348595</v>
      </c>
      <c r="I6" s="18">
        <f t="shared" si="0"/>
        <v>3</v>
      </c>
      <c r="J6" s="18">
        <f t="shared" si="0"/>
        <v>4</v>
      </c>
      <c r="K6" s="18">
        <f t="shared" si="0"/>
        <v>1</v>
      </c>
      <c r="L6" s="18">
        <f t="shared" si="0"/>
        <v>5</v>
      </c>
      <c r="M6" s="18">
        <f t="shared" si="0"/>
        <v>2</v>
      </c>
    </row>
    <row r="7" spans="1:13" x14ac:dyDescent="0.25">
      <c r="A7" s="15" t="s">
        <v>53</v>
      </c>
      <c r="B7" s="16">
        <v>0.15</v>
      </c>
      <c r="C7" s="17">
        <f>IFERROR(נתונים!$N$10/נתונים!$N$9,"")</f>
        <v>0.33327829604557085</v>
      </c>
      <c r="D7" s="17">
        <f>IFERROR(נתונים!$N$55/נתונים!$N$54,"")</f>
        <v>0.26707043889488097</v>
      </c>
      <c r="E7" s="17">
        <f>IFERROR(נתונים!$N$100/נתונים!$N$99,"")</f>
        <v>0.35895676046671243</v>
      </c>
      <c r="F7" s="17">
        <f>IFERROR(נתונים!$N$145/נתונים!$N$144,"")</f>
        <v>0.46031264228259222</v>
      </c>
      <c r="G7" s="17">
        <f>IFERROR(נתונים!$N$190/נתונים!$N$189,"")</f>
        <v>0.47669305189094108</v>
      </c>
      <c r="I7" s="18">
        <f>IF(ISNUMBER(C7),RANK(C7,$C7:$G7,1),"")</f>
        <v>2</v>
      </c>
      <c r="J7" s="18">
        <f>IF(ISNUMBER(D7),RANK(D7,$C7:$G7,1),"")</f>
        <v>1</v>
      </c>
      <c r="K7" s="18">
        <f>IF(ISNUMBER(E7),RANK(E7,$C7:$G7,1),"")</f>
        <v>3</v>
      </c>
      <c r="L7" s="18">
        <f>IF(ISNUMBER(F7),RANK(F7,$C7:$G7,1),"")</f>
        <v>4</v>
      </c>
      <c r="M7" s="18">
        <f>IF(ISNUMBER(G7),RANK(G7,$C7:$G7,1),"")</f>
        <v>5</v>
      </c>
    </row>
    <row r="8" spans="1:13" x14ac:dyDescent="0.25">
      <c r="A8" s="15" t="s">
        <v>54</v>
      </c>
      <c r="B8" s="16">
        <v>0.15</v>
      </c>
      <c r="C8" s="19">
        <f>IFERROR((נתונים!$M$34-נתונים!$M$36)/100,"")</f>
        <v>1.5999999999999997E-2</v>
      </c>
      <c r="D8" s="19">
        <f>IFERROR((נתונים!$M$79-נתונים!$M$81)/100,"")</f>
        <v>1.4199999999999999E-2</v>
      </c>
      <c r="E8" s="19">
        <f>IFERROR((נתונים!$M$124-נתונים!$M$126)/100,"")</f>
        <v>6.2000000000000102E-3</v>
      </c>
      <c r="F8" s="19">
        <f>IFERROR((נתונים!$M$169-נתונים!$M$171)/100,"")</f>
        <v>1.0599999999999988E-2</v>
      </c>
      <c r="G8" s="19">
        <f>IFERROR((נתונים!$M$214-נתונים!$M$216)/100,"")</f>
        <v>1.6299999999999992E-2</v>
      </c>
      <c r="I8" s="18">
        <f>IF(ISNUMBER(C8),RANK(C8,$C8:$G8,0),"")</f>
        <v>2</v>
      </c>
      <c r="J8" s="18">
        <f>IF(ISNUMBER(D8),RANK(D8,$C8:$G8,0),"")</f>
        <v>3</v>
      </c>
      <c r="K8" s="18">
        <f>IF(ISNUMBER(E8),RANK(E8,$C8:$G8,0),"")</f>
        <v>5</v>
      </c>
      <c r="L8" s="18">
        <f>IF(ISNUMBER(F8),RANK(F8,$C8:$G8,0),"")</f>
        <v>4</v>
      </c>
      <c r="M8" s="18">
        <f>IF(ISNUMBER(G8),RANK(G8,$C8:$G8,0),"")</f>
        <v>1</v>
      </c>
    </row>
    <row r="9" spans="1:13" x14ac:dyDescent="0.25">
      <c r="A9" s="15" t="s">
        <v>55</v>
      </c>
      <c r="B9" s="16">
        <v>0.1</v>
      </c>
      <c r="C9" s="19">
        <f>IFERROR(נתונים!$N$6*2/AVERAGE(נתונים!$H$19,נתונים!$M$19),"")</f>
        <v>1.2819328313392155E-3</v>
      </c>
      <c r="D9" s="19">
        <f>IFERROR(נתונים!$N$51*2/AVERAGE(נתונים!$H$64,נתונים!$M$64),"")</f>
        <v>1.6825192873039746E-3</v>
      </c>
      <c r="E9" s="19">
        <f>IFERROR(נתונים!$N$96*2/AVERAGE(נתונים!$H$109,נתונים!$M$109),"")</f>
        <v>5.8721687108041841E-4</v>
      </c>
      <c r="F9" s="19">
        <f>IFERROR(נתונים!$N$141*2/AVERAGE(נתונים!$H$154,נתונים!$M$154),"")</f>
        <v>1.6990205348880721E-3</v>
      </c>
      <c r="G9" s="19">
        <f>IFERROR(נתונים!$N$186*2/AVERAGE(נתונים!$H$199,נתונים!$M$199),"")</f>
        <v>-4.9194918682741323E-4</v>
      </c>
      <c r="I9" s="18">
        <f>IF(ISNUMBER(C9),RANK(C9,$C9:$G9,1),"")</f>
        <v>3</v>
      </c>
      <c r="J9" s="18">
        <f>IF(ISNUMBER(D9),RANK(D9,$C9:$G9,1),"")</f>
        <v>4</v>
      </c>
      <c r="K9" s="18">
        <f>IF(ISNUMBER(E9),RANK(E9,$C9:$G9,1),"")</f>
        <v>2</v>
      </c>
      <c r="L9" s="18">
        <f>IF(ISNUMBER(F9),RANK(F9,$C9:$G9,1),"")</f>
        <v>5</v>
      </c>
      <c r="M9" s="18">
        <f>IF(ISNUMBER(G9),RANK(G9,$C9:$G9,1),"")</f>
        <v>1</v>
      </c>
    </row>
    <row r="10" spans="1:13" x14ac:dyDescent="0.25">
      <c r="A10" s="15" t="s">
        <v>56</v>
      </c>
      <c r="B10" s="16">
        <v>0.1</v>
      </c>
      <c r="C10" s="17">
        <f>IFERROR(נתונים!$N$14/נתונים!$K$14-1,"")</f>
        <v>-7.1284736206202126E-2</v>
      </c>
      <c r="D10" s="17">
        <f>IFERROR(נתונים!$N$59/נתונים!$K$59-1,"")</f>
        <v>3.2914422501496121E-2</v>
      </c>
      <c r="E10" s="17">
        <f>IFERROR(נתונים!$N$104/נתונים!$K$104-1,"")</f>
        <v>-2.8071454611738988E-2</v>
      </c>
      <c r="F10" s="17">
        <f>IFERROR(נתונים!$N$149/נתונים!$K$149-1,"")</f>
        <v>-8.3682008368201055E-3</v>
      </c>
      <c r="G10" s="17">
        <f>IFERROR(נתונים!$N$194/נתונים!$K$194-1,"")</f>
        <v>-8.9117395029991386E-2</v>
      </c>
      <c r="I10" s="18">
        <f t="shared" ref="I10:M12" si="1">IF(ISNUMBER(C10),RANK(C10,$C10:$G10,0),"")</f>
        <v>4</v>
      </c>
      <c r="J10" s="18">
        <f t="shared" si="1"/>
        <v>1</v>
      </c>
      <c r="K10" s="18">
        <f t="shared" si="1"/>
        <v>3</v>
      </c>
      <c r="L10" s="18">
        <f t="shared" si="1"/>
        <v>2</v>
      </c>
      <c r="M10" s="18">
        <f t="shared" si="1"/>
        <v>5</v>
      </c>
    </row>
    <row r="11" spans="1:13" x14ac:dyDescent="0.25">
      <c r="A11" s="15" t="s">
        <v>57</v>
      </c>
      <c r="B11" s="16">
        <v>0.1</v>
      </c>
      <c r="C11" s="17">
        <f>IFERROR(נתונים!$H$19/נתונים!$G$19-1,"")</f>
        <v>0.13393523539797458</v>
      </c>
      <c r="D11" s="17">
        <f>IFERROR(נתונים!$H$64/נתונים!$G$64-1,"")</f>
        <v>0.14144525255807117</v>
      </c>
      <c r="E11" s="17">
        <f>IFERROR(נתונים!$H$109/נתונים!$G$109-1,"")</f>
        <v>0.11877725354138913</v>
      </c>
      <c r="F11" s="17">
        <f>IFERROR(נתונים!$H$154/נתונים!$G$154-1,"")</f>
        <v>8.0404171903992294E-2</v>
      </c>
      <c r="G11" s="17">
        <f>IFERROR(נתונים!$H$199/נתונים!$G$199-1,"")</f>
        <v>0.13103480249737287</v>
      </c>
      <c r="I11" s="18">
        <f t="shared" si="1"/>
        <v>2</v>
      </c>
      <c r="J11" s="18">
        <f t="shared" si="1"/>
        <v>1</v>
      </c>
      <c r="K11" s="18">
        <f t="shared" si="1"/>
        <v>4</v>
      </c>
      <c r="L11" s="18">
        <f t="shared" si="1"/>
        <v>5</v>
      </c>
      <c r="M11" s="18">
        <f t="shared" si="1"/>
        <v>3</v>
      </c>
    </row>
    <row r="12" spans="1:13" x14ac:dyDescent="0.25">
      <c r="A12" s="15" t="s">
        <v>58</v>
      </c>
      <c r="B12" s="16">
        <v>0.05</v>
      </c>
      <c r="C12" s="17">
        <f>IFERROR(נתונים!$M$38/100,"")</f>
        <v>1.26</v>
      </c>
      <c r="D12" s="17">
        <f>IFERROR(נתונים!$M$83/100,"")</f>
        <v>1.22</v>
      </c>
      <c r="E12" s="17">
        <f>IFERROR(נתונים!$M$128/100,"")</f>
        <v>1.32</v>
      </c>
      <c r="F12" s="17">
        <f>IFERROR(נתונים!$M$173/100,"")</f>
        <v>1.2229999999999999</v>
      </c>
      <c r="G12" s="17">
        <f>IFERROR(נתונים!$M$218/100,"")</f>
        <v>1.27</v>
      </c>
      <c r="I12" s="18">
        <f t="shared" si="1"/>
        <v>3</v>
      </c>
      <c r="J12" s="18">
        <f t="shared" si="1"/>
        <v>5</v>
      </c>
      <c r="K12" s="18">
        <f t="shared" si="1"/>
        <v>1</v>
      </c>
      <c r="L12" s="18">
        <f t="shared" si="1"/>
        <v>4</v>
      </c>
      <c r="M12" s="18">
        <f t="shared" si="1"/>
        <v>2</v>
      </c>
    </row>
    <row r="13" spans="1:13" x14ac:dyDescent="0.25">
      <c r="A13" s="15" t="s">
        <v>59</v>
      </c>
      <c r="B13" s="16">
        <v>0.05</v>
      </c>
      <c r="C13" s="19">
        <f>IFERROR(נתונים!$M$31/נתונים!$M$20,"")</f>
        <v>5.0462248906651278E-3</v>
      </c>
      <c r="D13" s="19">
        <f>IFERROR(נתונים!$M$76/נתונים!$M$65,"")</f>
        <v>4.4872219683784265E-3</v>
      </c>
      <c r="E13" s="19">
        <f>IFERROR(נתונים!$M$121/נתונים!$M$110,"")</f>
        <v>8.8656879858111555E-3</v>
      </c>
      <c r="F13" s="19">
        <f>IFERROR(נתונים!$M$166/נתונים!$M$155,"")</f>
        <v>6.470013725254793E-3</v>
      </c>
      <c r="G13" s="19">
        <f>IFERROR(נתונים!$M$211/נתונים!$M$200,"")</f>
        <v>3.8615917798039967E-3</v>
      </c>
      <c r="I13" s="18">
        <f>IF(ISNUMBER(C13),RANK(C13,$C13:$G13,1),"")</f>
        <v>3</v>
      </c>
      <c r="J13" s="18">
        <f>IF(ISNUMBER(D13),RANK(D13,$C13:$G13,1),"")</f>
        <v>2</v>
      </c>
      <c r="K13" s="18">
        <f>IF(ISNUMBER(E13),RANK(E13,$C13:$G13,1),"")</f>
        <v>5</v>
      </c>
      <c r="L13" s="18">
        <f>IF(ISNUMBER(F13),RANK(F13,$C13:$G13,1),"")</f>
        <v>4</v>
      </c>
      <c r="M13" s="18">
        <f>IF(ISNUMBER(G13),RANK(G13,$C13:$G13,1),"")</f>
        <v>1</v>
      </c>
    </row>
    <row r="14" spans="1:13" x14ac:dyDescent="0.25">
      <c r="A14" s="15" t="s">
        <v>60</v>
      </c>
      <c r="B14" s="20">
        <f>SUM(B5:B13)</f>
        <v>1</v>
      </c>
    </row>
    <row r="15" spans="1:13" x14ac:dyDescent="0.25">
      <c r="C15" s="3" t="s">
        <v>3</v>
      </c>
      <c r="D15" s="3" t="s">
        <v>4</v>
      </c>
      <c r="E15" s="3" t="s">
        <v>5</v>
      </c>
      <c r="F15" s="3" t="s">
        <v>6</v>
      </c>
      <c r="G15" s="3" t="s">
        <v>7</v>
      </c>
    </row>
    <row r="16" spans="1:13" ht="15.75" x14ac:dyDescent="0.25">
      <c r="A16" s="13" t="s">
        <v>61</v>
      </c>
      <c r="C16" s="21">
        <f>IFERROR(SUMPRODUCT(I5:I13,$B$5:$B$13)/SUMPRODUCT(--ISNUMBER(I5:I13),$B$5:$B$13),"")</f>
        <v>2.9</v>
      </c>
      <c r="D16" s="21">
        <f>IFERROR(SUMPRODUCT(J5:J13,$B$5:$B$13)/SUMPRODUCT(--ISNUMBER(J5:J13),$B$5:$B$13),"")</f>
        <v>2.35</v>
      </c>
      <c r="E16" s="21">
        <f>IFERROR(SUMPRODUCT(K5:K13,$B$5:$B$13)/SUMPRODUCT(--ISNUMBER(K5:K13),$B$5:$B$13),"")</f>
        <v>2.6999999999999997</v>
      </c>
      <c r="F16" s="21">
        <f>IFERROR(SUMPRODUCT(L5:L13,$B$5:$B$13)/SUMPRODUCT(--ISNUMBER(L5:L13),$B$5:$B$13),"")</f>
        <v>4.3000000000000007</v>
      </c>
      <c r="G16" s="21">
        <f>IFERROR(SUMPRODUCT(M5:M13,$B$5:$B$13)/SUMPRODUCT(--ISNUMBER(M5:M13),$B$5:$B$13),"")</f>
        <v>2.7499999999999996</v>
      </c>
    </row>
    <row r="17" spans="1:7" ht="15.75" x14ac:dyDescent="0.25">
      <c r="A17" s="13" t="s">
        <v>62</v>
      </c>
      <c r="C17" s="22">
        <f>IF(ISNUMBER(C16),RANK(C16,$C$16:$G$16,1),"")</f>
        <v>4</v>
      </c>
      <c r="D17" s="22">
        <f>IF(ISNUMBER(D16),RANK(D16,$C$16:$G$16,1),"")</f>
        <v>1</v>
      </c>
      <c r="E17" s="22">
        <f>IF(ISNUMBER(E16),RANK(E16,$C$16:$G$16,1),"")</f>
        <v>2</v>
      </c>
      <c r="F17" s="22">
        <f>IF(ISNUMBER(F16),RANK(F16,$C$16:$G$16,1),"")</f>
        <v>5</v>
      </c>
      <c r="G17" s="22">
        <f>IF(ISNUMBER(G16),RANK(G16,$C$16:$G$16,1),"")</f>
        <v>3</v>
      </c>
    </row>
  </sheetData>
  <conditionalFormatting sqref="I5:M13">
    <cfRule type="colorScale" priority="1">
      <colorScale>
        <cfvo type="num" val="1"/>
        <cfvo type="num" val="3"/>
        <cfvo type="num" val="5"/>
        <color rgb="FF63BE7B"/>
        <color rgb="FFFFEB84"/>
        <color rgb="FFF8696B"/>
      </colorScale>
    </cfRule>
  </conditionalFormatting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B9BD5"/>
    <pageSetUpPr fitToPage="1"/>
  </sheetPr>
  <dimension ref="A1:F100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63</v>
      </c>
    </row>
    <row r="2" spans="1:6" x14ac:dyDescent="0.25">
      <c r="A2" s="2" t="s">
        <v>64</v>
      </c>
    </row>
    <row r="4" spans="1:6" ht="15.75" x14ac:dyDescent="0.25">
      <c r="A4" s="13" t="s">
        <v>65</v>
      </c>
    </row>
    <row r="5" spans="1:6" x14ac:dyDescent="0.25">
      <c r="A5" s="3" t="s">
        <v>66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</row>
    <row r="6" spans="1:6" x14ac:dyDescent="0.25">
      <c r="A6" s="4" t="s">
        <v>3</v>
      </c>
      <c r="B6" s="23">
        <f>IFERROR(נתונים!$F$14,"")</f>
        <v>7360</v>
      </c>
      <c r="C6" s="23">
        <f>IFERROR(נתונים!$G$14,"")</f>
        <v>7635</v>
      </c>
      <c r="D6" s="23">
        <f>IFERROR(נתונים!$H$14,"")</f>
        <v>9802</v>
      </c>
      <c r="E6" s="23">
        <f>IFERROR(נתונים!$K$14,"")</f>
        <v>4966</v>
      </c>
      <c r="F6" s="23">
        <f>IFERROR(נתונים!$N$14,"")</f>
        <v>4612</v>
      </c>
    </row>
    <row r="7" spans="1:6" x14ac:dyDescent="0.25">
      <c r="A7" s="4" t="s">
        <v>4</v>
      </c>
      <c r="B7" s="23">
        <f>IFERROR(נתונים!$F$59,"")</f>
        <v>7027</v>
      </c>
      <c r="C7" s="23">
        <f>IFERROR(נתונים!$G$59,"")</f>
        <v>9798</v>
      </c>
      <c r="D7" s="23">
        <f>IFERROR(נתונים!$H$59,"")</f>
        <v>10262</v>
      </c>
      <c r="E7" s="23">
        <f>IFERROR(נתונים!$K$59,"")</f>
        <v>5013</v>
      </c>
      <c r="F7" s="23">
        <f>IFERROR(נתונים!$N$59,"")</f>
        <v>5178</v>
      </c>
    </row>
    <row r="8" spans="1:6" x14ac:dyDescent="0.25">
      <c r="A8" s="4" t="s">
        <v>5</v>
      </c>
      <c r="B8" s="23">
        <f>IFERROR(נתונים!$F$104,"")</f>
        <v>4910</v>
      </c>
      <c r="C8" s="23">
        <f>IFERROR(נתונים!$G$104,"")</f>
        <v>5455</v>
      </c>
      <c r="D8" s="23">
        <f>IFERROR(נתונים!$H$104,"")</f>
        <v>5630</v>
      </c>
      <c r="E8" s="23">
        <f>IFERROR(נתונים!$K$104,"")</f>
        <v>2743</v>
      </c>
      <c r="F8" s="23">
        <f>IFERROR(נתונים!$N$104,"")</f>
        <v>2666</v>
      </c>
    </row>
    <row r="9" spans="1:6" x14ac:dyDescent="0.25">
      <c r="A9" s="4" t="s">
        <v>6</v>
      </c>
      <c r="B9" s="23">
        <f>IFERROR(נתונים!$F$149,"")</f>
        <v>4192</v>
      </c>
      <c r="C9" s="23">
        <f>IFERROR(נתונים!$G$149,"")</f>
        <v>4281</v>
      </c>
      <c r="D9" s="23">
        <f>IFERROR(נתונים!$H$149,"")</f>
        <v>4140</v>
      </c>
      <c r="E9" s="23">
        <f>IFERROR(נתונים!$K$149,"")</f>
        <v>2151</v>
      </c>
      <c r="F9" s="23">
        <f>IFERROR(נתונים!$N$149,"")</f>
        <v>2133</v>
      </c>
    </row>
    <row r="10" spans="1:6" x14ac:dyDescent="0.25">
      <c r="A10" s="4" t="s">
        <v>7</v>
      </c>
      <c r="B10" s="23">
        <f>IFERROR(נתונים!$F$194,"")</f>
        <v>2172</v>
      </c>
      <c r="C10" s="23">
        <f>IFERROR(נתונים!$G$194,"")</f>
        <v>2371</v>
      </c>
      <c r="D10" s="23">
        <f>IFERROR(נתונים!$H$194,"")</f>
        <v>2260</v>
      </c>
      <c r="E10" s="23">
        <f>IFERROR(נתונים!$K$194,"")</f>
        <v>1167</v>
      </c>
      <c r="F10" s="23">
        <f>IFERROR(נתונים!$N$194,"")</f>
        <v>1063</v>
      </c>
    </row>
    <row r="11" spans="1:6" x14ac:dyDescent="0.25">
      <c r="A11" s="24" t="s">
        <v>72</v>
      </c>
      <c r="B11" s="6">
        <f>IF(COUNT(B6:B10)&lt;5,"",SUM(B6:B10))</f>
        <v>25661</v>
      </c>
      <c r="C11" s="6">
        <f>IF(COUNT(C6:C10)&lt;5,"",SUM(C6:C10))</f>
        <v>29540</v>
      </c>
      <c r="D11" s="6">
        <f>IF(COUNT(D6:D10)&lt;5,"",SUM(D6:D10))</f>
        <v>32094</v>
      </c>
      <c r="E11" s="6">
        <f>IF(COUNT(E6:E10)&lt;5,"",SUM(E6:E10))</f>
        <v>16040</v>
      </c>
      <c r="F11" s="6">
        <f>IF(COUNT(F6:F10)&lt;5,"",SUM(F6:F10))</f>
        <v>15652</v>
      </c>
    </row>
    <row r="14" spans="1:6" ht="15.75" x14ac:dyDescent="0.25">
      <c r="A14" s="13" t="s">
        <v>73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</row>
    <row r="16" spans="1:6" x14ac:dyDescent="0.25">
      <c r="A16" s="4" t="s">
        <v>3</v>
      </c>
      <c r="B16" s="23">
        <f>IFERROR(נתונים!$F$5,"")</f>
        <v>16085</v>
      </c>
      <c r="C16" s="23">
        <f>IFERROR(נתונים!$G$5,"")</f>
        <v>16950</v>
      </c>
      <c r="D16" s="23">
        <f>IFERROR(נתונים!$H$5,"")</f>
        <v>18103</v>
      </c>
      <c r="E16" s="23">
        <f>IFERROR(נתונים!$K$5,"")</f>
        <v>9071</v>
      </c>
      <c r="F16" s="23">
        <f>IFERROR(נתונים!$N$5,"")</f>
        <v>9060</v>
      </c>
    </row>
    <row r="17" spans="1:6" x14ac:dyDescent="0.25">
      <c r="A17" s="4" t="s">
        <v>4</v>
      </c>
      <c r="B17" s="23">
        <f>IFERROR(נתונים!$F$50,"")</f>
        <v>15997</v>
      </c>
      <c r="C17" s="23">
        <f>IFERROR(נתונים!$G$50,"")</f>
        <v>16509</v>
      </c>
      <c r="D17" s="23">
        <f>IFERROR(נתונים!$H$50,"")</f>
        <v>16852</v>
      </c>
      <c r="E17" s="23">
        <f>IFERROR(נתונים!$K$50,"")</f>
        <v>8557</v>
      </c>
      <c r="F17" s="23">
        <f>IFERROR(נתונים!$N$50,"")</f>
        <v>8481</v>
      </c>
    </row>
    <row r="18" spans="1:6" x14ac:dyDescent="0.25">
      <c r="A18" s="4" t="s">
        <v>5</v>
      </c>
      <c r="B18" s="23">
        <f>IFERROR(נתונים!$F$95,"")</f>
        <v>11975</v>
      </c>
      <c r="C18" s="23">
        <f>IFERROR(נתונים!$G$95,"")</f>
        <v>11814</v>
      </c>
      <c r="D18" s="23">
        <f>IFERROR(נתונים!$H$95,"")</f>
        <v>11727</v>
      </c>
      <c r="E18" s="23">
        <f>IFERROR(נתונים!$K$95,"")</f>
        <v>5892</v>
      </c>
      <c r="F18" s="23">
        <f>IFERROR(נתונים!$N$95,"")</f>
        <v>5705</v>
      </c>
    </row>
    <row r="19" spans="1:6" x14ac:dyDescent="0.25">
      <c r="A19" s="4" t="s">
        <v>6</v>
      </c>
      <c r="B19" s="23">
        <f>IFERROR(נתונים!$F$140,"")</f>
        <v>10110</v>
      </c>
      <c r="C19" s="23">
        <f>IFERROR(נתונים!$G$140,"")</f>
        <v>9929</v>
      </c>
      <c r="D19" s="23">
        <f>IFERROR(נתונים!$H$140,"")</f>
        <v>10001</v>
      </c>
      <c r="E19" s="23">
        <f>IFERROR(נתונים!$K$140,"")</f>
        <v>5075</v>
      </c>
      <c r="F19" s="23">
        <f>IFERROR(נתונים!$N$140,"")</f>
        <v>4852</v>
      </c>
    </row>
    <row r="20" spans="1:6" x14ac:dyDescent="0.25">
      <c r="A20" s="4" t="s">
        <v>7</v>
      </c>
      <c r="B20" s="23">
        <f>IFERROR(נתונים!$F$185,"")</f>
        <v>4966</v>
      </c>
      <c r="C20" s="23">
        <f>IFERROR(נתונים!$G$185,"")</f>
        <v>4740</v>
      </c>
      <c r="D20" s="23">
        <f>IFERROR(נתונים!$H$185,"")</f>
        <v>4822</v>
      </c>
      <c r="E20" s="23">
        <f>IFERROR(נתונים!$K$185,"")</f>
        <v>2444</v>
      </c>
      <c r="F20" s="23">
        <f>IFERROR(נתונים!$N$185,"")</f>
        <v>2282</v>
      </c>
    </row>
    <row r="21" spans="1:6" x14ac:dyDescent="0.25">
      <c r="A21" s="24" t="s">
        <v>72</v>
      </c>
      <c r="B21" s="6">
        <f>IF(COUNT(B16:B20)&lt;5,"",SUM(B16:B20))</f>
        <v>59133</v>
      </c>
      <c r="C21" s="6">
        <f>IF(COUNT(C16:C20)&lt;5,"",SUM(C16:C20))</f>
        <v>59942</v>
      </c>
      <c r="D21" s="6">
        <f>IF(COUNT(D16:D20)&lt;5,"",SUM(D16:D20))</f>
        <v>61505</v>
      </c>
      <c r="E21" s="6">
        <f>IF(COUNT(E16:E20)&lt;5,"",SUM(E16:E20))</f>
        <v>31039</v>
      </c>
      <c r="F21" s="6">
        <f>IF(COUNT(F16:F20)&lt;5,"",SUM(F16:F20))</f>
        <v>30380</v>
      </c>
    </row>
    <row r="24" spans="1:6" ht="15.75" x14ac:dyDescent="0.25">
      <c r="A24" s="13" t="s">
        <v>74</v>
      </c>
    </row>
    <row r="25" spans="1:6" x14ac:dyDescent="0.25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70</v>
      </c>
      <c r="F25" s="3" t="s">
        <v>71</v>
      </c>
    </row>
    <row r="26" spans="1:6" x14ac:dyDescent="0.25">
      <c r="A26" s="4" t="s">
        <v>3</v>
      </c>
      <c r="B26" s="23">
        <f>IFERROR(נתונים!$F$7,"")</f>
        <v>5297</v>
      </c>
      <c r="C26" s="23">
        <f>IFERROR(נתונים!$G$7,"")</f>
        <v>5010</v>
      </c>
      <c r="D26" s="23">
        <f>IFERROR(נתונים!$H$7,"")</f>
        <v>6453</v>
      </c>
      <c r="E26" s="23">
        <f>IFERROR(נתונים!$K$7,"")</f>
        <v>3064</v>
      </c>
      <c r="F26" s="23">
        <f>IFERROR(נתונים!$N$7,"")</f>
        <v>3053</v>
      </c>
    </row>
    <row r="27" spans="1:6" x14ac:dyDescent="0.25">
      <c r="A27" s="4" t="s">
        <v>4</v>
      </c>
      <c r="B27" s="23">
        <f>IFERROR(נתונים!$F$52,"")</f>
        <v>5181</v>
      </c>
      <c r="C27" s="23">
        <f>IFERROR(נתונים!$G$52,"")</f>
        <v>6599</v>
      </c>
      <c r="D27" s="23">
        <f>IFERROR(נתונים!$H$52,"")</f>
        <v>5828</v>
      </c>
      <c r="E27" s="23">
        <f>IFERROR(נתונים!$K$52,"")</f>
        <v>2814</v>
      </c>
      <c r="F27" s="23">
        <f>IFERROR(נתונים!$N$52,"")</f>
        <v>3572</v>
      </c>
    </row>
    <row r="28" spans="1:6" x14ac:dyDescent="0.25">
      <c r="A28" s="4" t="s">
        <v>5</v>
      </c>
      <c r="B28" s="23">
        <f>IFERROR(נתונים!$F$97,"")</f>
        <v>2805</v>
      </c>
      <c r="C28" s="23">
        <f>IFERROR(נתונים!$G$97,"")</f>
        <v>2907</v>
      </c>
      <c r="D28" s="23">
        <f>IFERROR(נתונים!$H$97,"")</f>
        <v>2861</v>
      </c>
      <c r="E28" s="23">
        <f>IFERROR(נתונים!$K$97,"")</f>
        <v>1445</v>
      </c>
      <c r="F28" s="23">
        <f>IFERROR(נתונים!$N$97,"")</f>
        <v>1580</v>
      </c>
    </row>
    <row r="29" spans="1:6" x14ac:dyDescent="0.25">
      <c r="A29" s="4" t="s">
        <v>6</v>
      </c>
      <c r="B29" s="23">
        <f>IFERROR(נתונים!$F$142,"")</f>
        <v>3243</v>
      </c>
      <c r="C29" s="23">
        <f>IFERROR(נתונים!$G$142,"")</f>
        <v>3302</v>
      </c>
      <c r="D29" s="23">
        <f>IFERROR(נתונים!$H$142,"")</f>
        <v>3313</v>
      </c>
      <c r="E29" s="23">
        <f>IFERROR(נתונים!$K$142,"")</f>
        <v>1664</v>
      </c>
      <c r="F29" s="23">
        <f>IFERROR(נתונים!$N$142,"")</f>
        <v>1737</v>
      </c>
    </row>
    <row r="30" spans="1:6" x14ac:dyDescent="0.25">
      <c r="A30" s="4" t="s">
        <v>7</v>
      </c>
      <c r="B30" s="23">
        <f>IFERROR(נתונים!$F$187,"")</f>
        <v>1652</v>
      </c>
      <c r="C30" s="23">
        <f>IFERROR(נתונים!$G$187,"")</f>
        <v>2006</v>
      </c>
      <c r="D30" s="23">
        <f>IFERROR(נתונים!$H$187,"")</f>
        <v>2100</v>
      </c>
      <c r="E30" s="23">
        <f>IFERROR(נתונים!$K$187,"")</f>
        <v>1065</v>
      </c>
      <c r="F30" s="23">
        <f>IFERROR(נתונים!$N$187,"")</f>
        <v>1129</v>
      </c>
    </row>
    <row r="31" spans="1:6" x14ac:dyDescent="0.25">
      <c r="A31" s="24" t="s">
        <v>72</v>
      </c>
      <c r="B31" s="6">
        <f>IF(COUNT(B26:B30)&lt;5,"",SUM(B26:B30))</f>
        <v>18178</v>
      </c>
      <c r="C31" s="6">
        <f>IF(COUNT(C26:C30)&lt;5,"",SUM(C26:C30))</f>
        <v>19824</v>
      </c>
      <c r="D31" s="6">
        <f>IF(COUNT(D26:D30)&lt;5,"",SUM(D26:D30))</f>
        <v>20555</v>
      </c>
      <c r="E31" s="6">
        <f>IF(COUNT(E26:E30)&lt;5,"",SUM(E26:E30))</f>
        <v>10052</v>
      </c>
      <c r="F31" s="6">
        <f>IF(COUNT(F26:F30)&lt;5,"",SUM(F26:F30))</f>
        <v>11071</v>
      </c>
    </row>
    <row r="34" spans="1:6" ht="15.75" x14ac:dyDescent="0.25">
      <c r="A34" s="13" t="s">
        <v>75</v>
      </c>
    </row>
    <row r="35" spans="1:6" x14ac:dyDescent="0.25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70</v>
      </c>
      <c r="F35" s="3" t="s">
        <v>71</v>
      </c>
    </row>
    <row r="36" spans="1:6" x14ac:dyDescent="0.25">
      <c r="A36" s="4" t="s">
        <v>3</v>
      </c>
      <c r="B36" s="23">
        <f>IFERROR(נתונים!$F$8,"")</f>
        <v>3892</v>
      </c>
      <c r="C36" s="23">
        <f>IFERROR(נתונים!$G$8,"")</f>
        <v>3980</v>
      </c>
      <c r="D36" s="23">
        <f>IFERROR(נתונים!$H$8,"")</f>
        <v>4431</v>
      </c>
      <c r="E36" s="23">
        <f>IFERROR(נתונים!$K$8,"")</f>
        <v>2205</v>
      </c>
      <c r="F36" s="23">
        <f>IFERROR(נתונים!$N$8,"")</f>
        <v>2260</v>
      </c>
    </row>
    <row r="37" spans="1:6" x14ac:dyDescent="0.25">
      <c r="A37" s="4" t="s">
        <v>4</v>
      </c>
      <c r="B37" s="23">
        <f>IFERROR(נתונים!$F$53,"")</f>
        <v>3737</v>
      </c>
      <c r="C37" s="23">
        <f>IFERROR(נתונים!$G$53,"")</f>
        <v>3823</v>
      </c>
      <c r="D37" s="23">
        <f>IFERROR(נתונים!$H$53,"")</f>
        <v>4084</v>
      </c>
      <c r="E37" s="23">
        <f>IFERROR(נתונים!$K$53,"")</f>
        <v>2035</v>
      </c>
      <c r="F37" s="23">
        <f>IFERROR(נתונים!$N$53,"")</f>
        <v>2171</v>
      </c>
    </row>
    <row r="38" spans="1:6" x14ac:dyDescent="0.25">
      <c r="A38" s="4" t="s">
        <v>5</v>
      </c>
      <c r="B38" s="23">
        <f>IFERROR(נתונים!$F$98,"")</f>
        <v>2028</v>
      </c>
      <c r="C38" s="23">
        <f>IFERROR(נתונים!$G$98,"")</f>
        <v>2060</v>
      </c>
      <c r="D38" s="23">
        <f>IFERROR(נתונים!$H$98,"")</f>
        <v>2251</v>
      </c>
      <c r="E38" s="23">
        <f>IFERROR(נתונים!$K$98,"")</f>
        <v>1123</v>
      </c>
      <c r="F38" s="23">
        <f>IFERROR(נתונים!$N$98,"")</f>
        <v>1183</v>
      </c>
    </row>
    <row r="39" spans="1:6" x14ac:dyDescent="0.25">
      <c r="A39" s="4" t="s">
        <v>6</v>
      </c>
      <c r="B39" s="23">
        <f>IFERROR(נתונים!$F$143,"")</f>
        <v>1909</v>
      </c>
      <c r="C39" s="23">
        <f>IFERROR(נתונים!$G$143,"")</f>
        <v>1922</v>
      </c>
      <c r="D39" s="23">
        <f>IFERROR(נתונים!$H$143,"")</f>
        <v>2156</v>
      </c>
      <c r="E39" s="23">
        <f>IFERROR(נתונים!$K$143,"")</f>
        <v>1044</v>
      </c>
      <c r="F39" s="23">
        <f>IFERROR(נתונים!$N$143,"")</f>
        <v>1156</v>
      </c>
    </row>
    <row r="40" spans="1:6" x14ac:dyDescent="0.25">
      <c r="A40" s="4" t="s">
        <v>7</v>
      </c>
      <c r="B40" s="23">
        <f>IFERROR(נתונים!$F$188,"")</f>
        <v>1502</v>
      </c>
      <c r="C40" s="23">
        <f>IFERROR(נתונים!$G$188,"")</f>
        <v>1553</v>
      </c>
      <c r="D40" s="23">
        <f>IFERROR(נתונים!$H$188,"")</f>
        <v>1777</v>
      </c>
      <c r="E40" s="23">
        <f>IFERROR(נתונים!$K$188,"")</f>
        <v>859</v>
      </c>
      <c r="F40" s="23">
        <f>IFERROR(נתונים!$N$188,"")</f>
        <v>937</v>
      </c>
    </row>
    <row r="41" spans="1:6" x14ac:dyDescent="0.25">
      <c r="A41" s="24" t="s">
        <v>72</v>
      </c>
      <c r="B41" s="6">
        <f>IF(COUNT(B36:B40)&lt;5,"",SUM(B36:B40))</f>
        <v>13068</v>
      </c>
      <c r="C41" s="6">
        <f>IF(COUNT(C36:C40)&lt;5,"",SUM(C36:C40))</f>
        <v>13338</v>
      </c>
      <c r="D41" s="6">
        <f>IF(COUNT(D36:D40)&lt;5,"",SUM(D36:D40))</f>
        <v>14699</v>
      </c>
      <c r="E41" s="6">
        <f>IF(COUNT(E36:E40)&lt;5,"",SUM(E36:E40))</f>
        <v>7266</v>
      </c>
      <c r="F41" s="6">
        <f>IF(COUNT(F36:F40)&lt;5,"",SUM(F36:F40))</f>
        <v>7707</v>
      </c>
    </row>
    <row r="44" spans="1:6" ht="15.75" x14ac:dyDescent="0.25">
      <c r="A44" s="13" t="s">
        <v>76</v>
      </c>
    </row>
    <row r="45" spans="1:6" x14ac:dyDescent="0.25">
      <c r="A45" s="3" t="s">
        <v>66</v>
      </c>
      <c r="B45" s="3" t="s">
        <v>67</v>
      </c>
      <c r="C45" s="3" t="s">
        <v>68</v>
      </c>
      <c r="D45" s="3" t="s">
        <v>69</v>
      </c>
      <c r="E45" s="3" t="s">
        <v>70</v>
      </c>
      <c r="F45" s="3" t="s">
        <v>71</v>
      </c>
    </row>
    <row r="46" spans="1:6" x14ac:dyDescent="0.25">
      <c r="A46" s="4" t="s">
        <v>3</v>
      </c>
      <c r="B46" s="23">
        <f>IFERROR(נתונים!$F$9,"")</f>
        <v>21382</v>
      </c>
      <c r="C46" s="23">
        <f>IFERROR(נתונים!$G$9,"")</f>
        <v>21960</v>
      </c>
      <c r="D46" s="23">
        <f>IFERROR(נתונים!$H$9,"")</f>
        <v>24556</v>
      </c>
      <c r="E46" s="23">
        <f>IFERROR(נתונים!$K$9,"")</f>
        <v>12135</v>
      </c>
      <c r="F46" s="23">
        <f>IFERROR(נתונים!$N$9,"")</f>
        <v>12113</v>
      </c>
    </row>
    <row r="47" spans="1:6" x14ac:dyDescent="0.25">
      <c r="A47" s="4" t="s">
        <v>4</v>
      </c>
      <c r="B47" s="23">
        <f>IFERROR(נתונים!$F$54,"")</f>
        <v>21178</v>
      </c>
      <c r="C47" s="23">
        <f>IFERROR(נתונים!$G$54,"")</f>
        <v>23108</v>
      </c>
      <c r="D47" s="23">
        <f>IFERROR(נתונים!$H$54,"")</f>
        <v>22680</v>
      </c>
      <c r="E47" s="23">
        <f>IFERROR(נתונים!$K$54,"")</f>
        <v>11371</v>
      </c>
      <c r="F47" s="23">
        <f>IFERROR(נתונים!$N$54,"")</f>
        <v>12053</v>
      </c>
    </row>
    <row r="48" spans="1:6" x14ac:dyDescent="0.25">
      <c r="A48" s="4" t="s">
        <v>5</v>
      </c>
      <c r="B48" s="23">
        <f>IFERROR(נתונים!$F$99,"")</f>
        <v>14780</v>
      </c>
      <c r="C48" s="23">
        <f>IFERROR(נתונים!$G$99,"")</f>
        <v>14721</v>
      </c>
      <c r="D48" s="23">
        <f>IFERROR(נתונים!$H$99,"")</f>
        <v>14588</v>
      </c>
      <c r="E48" s="23">
        <f>IFERROR(נתונים!$K$99,"")</f>
        <v>7337</v>
      </c>
      <c r="F48" s="23">
        <f>IFERROR(נתונים!$N$99,"")</f>
        <v>7285</v>
      </c>
    </row>
    <row r="49" spans="1:6" x14ac:dyDescent="0.25">
      <c r="A49" s="4" t="s">
        <v>6</v>
      </c>
      <c r="B49" s="23">
        <f>IFERROR(נתונים!$F$144,"")</f>
        <v>13353</v>
      </c>
      <c r="C49" s="23">
        <f>IFERROR(נתונים!$G$144,"")</f>
        <v>13231</v>
      </c>
      <c r="D49" s="23">
        <f>IFERROR(נתונים!$H$144,"")</f>
        <v>13314</v>
      </c>
      <c r="E49" s="23">
        <f>IFERROR(נתונים!$K$144,"")</f>
        <v>6739</v>
      </c>
      <c r="F49" s="23">
        <f>IFERROR(נתונים!$N$144,"")</f>
        <v>6589</v>
      </c>
    </row>
    <row r="50" spans="1:6" x14ac:dyDescent="0.25">
      <c r="A50" s="4" t="s">
        <v>7</v>
      </c>
      <c r="B50" s="23">
        <f>IFERROR(נתונים!$F$189,"")</f>
        <v>6618</v>
      </c>
      <c r="C50" s="23">
        <f>IFERROR(נתונים!$G$189,"")</f>
        <v>6746</v>
      </c>
      <c r="D50" s="23">
        <f>IFERROR(נתונים!$H$189,"")</f>
        <v>6922</v>
      </c>
      <c r="E50" s="23">
        <f>IFERROR(נתונים!$K$189,"")</f>
        <v>3509</v>
      </c>
      <c r="F50" s="23">
        <f>IFERROR(נתונים!$N$189,"")</f>
        <v>3411</v>
      </c>
    </row>
    <row r="51" spans="1:6" x14ac:dyDescent="0.25">
      <c r="A51" s="24" t="s">
        <v>72</v>
      </c>
      <c r="B51" s="6">
        <f>IF(COUNT(B46:B50)&lt;5,"",SUM(B46:B50))</f>
        <v>77311</v>
      </c>
      <c r="C51" s="6">
        <f>IF(COUNT(C46:C50)&lt;5,"",SUM(C46:C50))</f>
        <v>79766</v>
      </c>
      <c r="D51" s="6">
        <f>IF(COUNT(D46:D50)&lt;5,"",SUM(D46:D50))</f>
        <v>82060</v>
      </c>
      <c r="E51" s="6">
        <f>IF(COUNT(E46:E50)&lt;5,"",SUM(E46:E50))</f>
        <v>41091</v>
      </c>
      <c r="F51" s="6">
        <f>IF(COUNT(F46:F50)&lt;5,"",SUM(F46:F50))</f>
        <v>41451</v>
      </c>
    </row>
    <row r="54" spans="1:6" ht="15.75" x14ac:dyDescent="0.25">
      <c r="A54" s="13" t="s">
        <v>77</v>
      </c>
    </row>
    <row r="55" spans="1:6" x14ac:dyDescent="0.25">
      <c r="A55" s="3" t="s">
        <v>66</v>
      </c>
      <c r="B55" s="3" t="s">
        <v>67</v>
      </c>
      <c r="C55" s="3" t="s">
        <v>68</v>
      </c>
      <c r="D55" s="3" t="s">
        <v>69</v>
      </c>
      <c r="E55" s="3" t="s">
        <v>70</v>
      </c>
      <c r="F55" s="3" t="s">
        <v>71</v>
      </c>
    </row>
    <row r="56" spans="1:6" x14ac:dyDescent="0.25">
      <c r="A56" s="4" t="s">
        <v>3</v>
      </c>
      <c r="B56" s="23">
        <f>IFERROR(נתונים!$F$10,"")</f>
        <v>8231</v>
      </c>
      <c r="C56" s="23">
        <f>IFERROR(נתונים!$G$10,"")</f>
        <v>9007</v>
      </c>
      <c r="D56" s="23">
        <f>IFERROR(נתונים!$H$10,"")</f>
        <v>8404</v>
      </c>
      <c r="E56" s="23">
        <f>IFERROR(נתונים!$K$10,"")</f>
        <v>4102</v>
      </c>
      <c r="F56" s="23">
        <f>IFERROR(נתונים!$N$10,"")</f>
        <v>4037</v>
      </c>
    </row>
    <row r="57" spans="1:6" x14ac:dyDescent="0.25">
      <c r="A57" s="4" t="s">
        <v>4</v>
      </c>
      <c r="B57" s="23">
        <f>IFERROR(נתונים!$F$55,"")</f>
        <v>6894</v>
      </c>
      <c r="C57" s="23">
        <f>IFERROR(נתונים!$G$55,"")</f>
        <v>6904</v>
      </c>
      <c r="D57" s="23">
        <f>IFERROR(נתונים!$H$55,"")</f>
        <v>6648</v>
      </c>
      <c r="E57" s="23">
        <f>IFERROR(נתונים!$K$55,"")</f>
        <v>3341</v>
      </c>
      <c r="F57" s="23">
        <f>IFERROR(נתונים!$N$55,"")</f>
        <v>3219</v>
      </c>
    </row>
    <row r="58" spans="1:6" x14ac:dyDescent="0.25">
      <c r="A58" s="4" t="s">
        <v>5</v>
      </c>
      <c r="B58" s="23">
        <f>IFERROR(נתונים!$F$100,"")</f>
        <v>5569</v>
      </c>
      <c r="C58" s="23">
        <f>IFERROR(נתונים!$G$100,"")</f>
        <v>5222</v>
      </c>
      <c r="D58" s="23">
        <f>IFERROR(נתונים!$H$100,"")</f>
        <v>5239</v>
      </c>
      <c r="E58" s="23">
        <f>IFERROR(נתונים!$K$100,"")</f>
        <v>2662</v>
      </c>
      <c r="F58" s="23">
        <f>IFERROR(נתונים!$N$100,"")</f>
        <v>2615</v>
      </c>
    </row>
    <row r="59" spans="1:6" x14ac:dyDescent="0.25">
      <c r="A59" s="4" t="s">
        <v>6</v>
      </c>
      <c r="B59" s="23">
        <f>IFERROR(נתונים!$F$145,"")</f>
        <v>6125</v>
      </c>
      <c r="C59" s="23">
        <f>IFERROR(נתונים!$G$145,"")</f>
        <v>6204</v>
      </c>
      <c r="D59" s="23">
        <f>IFERROR(נתונים!$H$145,"")</f>
        <v>6556</v>
      </c>
      <c r="E59" s="23">
        <f>IFERROR(נתונים!$K$145,"")</f>
        <v>3195</v>
      </c>
      <c r="F59" s="23">
        <f>IFERROR(נתונים!$N$145,"")</f>
        <v>3033</v>
      </c>
    </row>
    <row r="60" spans="1:6" x14ac:dyDescent="0.25">
      <c r="A60" s="4" t="s">
        <v>7</v>
      </c>
      <c r="B60" s="23">
        <f>IFERROR(נתונים!$F$190,"")</f>
        <v>2877</v>
      </c>
      <c r="C60" s="23">
        <f>IFERROR(נתונים!$G$190,"")</f>
        <v>2977</v>
      </c>
      <c r="D60" s="23">
        <f>IFERROR(נתונים!$H$190,"")</f>
        <v>3190</v>
      </c>
      <c r="E60" s="23">
        <f>IFERROR(נתונים!$K$190,"")</f>
        <v>1585</v>
      </c>
      <c r="F60" s="23">
        <f>IFERROR(נתונים!$N$190,"")</f>
        <v>1626</v>
      </c>
    </row>
    <row r="61" spans="1:6" x14ac:dyDescent="0.25">
      <c r="A61" s="24" t="s">
        <v>72</v>
      </c>
      <c r="B61" s="6">
        <f>IF(COUNT(B56:B60)&lt;5,"",SUM(B56:B60))</f>
        <v>29696</v>
      </c>
      <c r="C61" s="6">
        <f>IF(COUNT(C56:C60)&lt;5,"",SUM(C56:C60))</f>
        <v>30314</v>
      </c>
      <c r="D61" s="6">
        <f>IF(COUNT(D56:D60)&lt;5,"",SUM(D56:D60))</f>
        <v>30037</v>
      </c>
      <c r="E61" s="6">
        <f>IF(COUNT(E56:E60)&lt;5,"",SUM(E56:E60))</f>
        <v>14885</v>
      </c>
      <c r="F61" s="6">
        <f>IF(COUNT(F56:F60)&lt;5,"",SUM(F56:F60))</f>
        <v>14530</v>
      </c>
    </row>
    <row r="64" spans="1:6" ht="15.75" x14ac:dyDescent="0.25">
      <c r="A64" s="13" t="s">
        <v>78</v>
      </c>
    </row>
    <row r="65" spans="1:6" x14ac:dyDescent="0.25">
      <c r="A65" s="3" t="s">
        <v>66</v>
      </c>
      <c r="B65" s="3" t="s">
        <v>67</v>
      </c>
      <c r="C65" s="3" t="s">
        <v>68</v>
      </c>
      <c r="D65" s="3" t="s">
        <v>69</v>
      </c>
      <c r="E65" s="3" t="s">
        <v>70</v>
      </c>
      <c r="F65" s="3" t="s">
        <v>71</v>
      </c>
    </row>
    <row r="66" spans="1:6" x14ac:dyDescent="0.25">
      <c r="A66" s="4" t="s">
        <v>3</v>
      </c>
      <c r="B66" s="23">
        <f>IFERROR(נתונים!$F$6,"")</f>
        <v>1879</v>
      </c>
      <c r="C66" s="23">
        <f>IFERROR(נתונים!$G$6,"")</f>
        <v>693</v>
      </c>
      <c r="D66" s="23">
        <f>IFERROR(נתונים!$H$6,"")</f>
        <v>1299</v>
      </c>
      <c r="E66" s="23">
        <f>IFERROR(נתונים!$K$6,"")</f>
        <v>564</v>
      </c>
      <c r="F66" s="23">
        <f>IFERROR(נתונים!$N$6,"")</f>
        <v>333</v>
      </c>
    </row>
    <row r="67" spans="1:6" x14ac:dyDescent="0.25">
      <c r="A67" s="4" t="s">
        <v>4</v>
      </c>
      <c r="B67" s="23">
        <f>IFERROR(נתונים!$F$51,"")</f>
        <v>2383</v>
      </c>
      <c r="C67" s="23">
        <f>IFERROR(נתונים!$G$51,"")</f>
        <v>713</v>
      </c>
      <c r="D67" s="23">
        <f>IFERROR(נתונים!$H$51,"")</f>
        <v>450</v>
      </c>
      <c r="E67" s="23">
        <f>IFERROR(נתונים!$K$51,"")</f>
        <v>278</v>
      </c>
      <c r="F67" s="23">
        <f>IFERROR(נתונים!$N$51,"")</f>
        <v>457</v>
      </c>
    </row>
    <row r="68" spans="1:6" x14ac:dyDescent="0.25">
      <c r="A68" s="4" t="s">
        <v>5</v>
      </c>
      <c r="B68" s="23">
        <f>IFERROR(נתונים!$F$96,"")</f>
        <v>1463</v>
      </c>
      <c r="C68" s="23">
        <f>IFERROR(נתונים!$G$96,"")</f>
        <v>519</v>
      </c>
      <c r="D68" s="23">
        <f>IFERROR(נתונים!$H$96,"")</f>
        <v>228</v>
      </c>
      <c r="E68" s="23">
        <f>IFERROR(נתונים!$K$96,"")</f>
        <v>159</v>
      </c>
      <c r="F68" s="23">
        <f>IFERROR(נתונים!$N$96,"")</f>
        <v>121</v>
      </c>
    </row>
    <row r="69" spans="1:6" x14ac:dyDescent="0.25">
      <c r="A69" s="4" t="s">
        <v>6</v>
      </c>
      <c r="B69" s="23">
        <f>IFERROR(נתונים!$F$141,"")</f>
        <v>1217</v>
      </c>
      <c r="C69" s="23">
        <f>IFERROR(נתונים!$G$141,"")</f>
        <v>442</v>
      </c>
      <c r="D69" s="23">
        <f>IFERROR(נתונים!$H$141,"")</f>
        <v>450</v>
      </c>
      <c r="E69" s="23">
        <f>IFERROR(נתונים!$K$141,"")</f>
        <v>112</v>
      </c>
      <c r="F69" s="23">
        <f>IFERROR(נתונים!$N$141,"")</f>
        <v>252</v>
      </c>
    </row>
    <row r="70" spans="1:6" x14ac:dyDescent="0.25">
      <c r="A70" s="4" t="s">
        <v>7</v>
      </c>
      <c r="B70" s="23">
        <f>IFERROR(נתונים!$F$186,"")</f>
        <v>502</v>
      </c>
      <c r="C70" s="23">
        <f>IFERROR(נתונים!$G$186,"")</f>
        <v>-16</v>
      </c>
      <c r="D70" s="23">
        <f>IFERROR(נתונים!$H$186,"")</f>
        <v>19</v>
      </c>
      <c r="E70" s="23">
        <f>IFERROR(נתונים!$K$186,"")</f>
        <v>-27</v>
      </c>
      <c r="F70" s="23">
        <f>IFERROR(נתונים!$N$186,"")</f>
        <v>-38</v>
      </c>
    </row>
    <row r="71" spans="1:6" x14ac:dyDescent="0.25">
      <c r="A71" s="24" t="s">
        <v>72</v>
      </c>
      <c r="B71" s="6">
        <f>IF(COUNT(B66:B70)&lt;5,"",SUM(B66:B70))</f>
        <v>7444</v>
      </c>
      <c r="C71" s="6">
        <f>IF(COUNT(C66:C70)&lt;5,"",SUM(C66:C70))</f>
        <v>2351</v>
      </c>
      <c r="D71" s="6">
        <f>IF(COUNT(D66:D70)&lt;5,"",SUM(D66:D70))</f>
        <v>2446</v>
      </c>
      <c r="E71" s="6">
        <f>IF(COUNT(E66:E70)&lt;5,"",SUM(E66:E70))</f>
        <v>1086</v>
      </c>
      <c r="F71" s="6">
        <f>IF(COUNT(F66:F70)&lt;5,"",SUM(F66:F70))</f>
        <v>1125</v>
      </c>
    </row>
    <row r="74" spans="1:6" ht="15.75" x14ac:dyDescent="0.25">
      <c r="A74" s="13" t="s">
        <v>79</v>
      </c>
    </row>
    <row r="75" spans="1:6" x14ac:dyDescent="0.25">
      <c r="A75" s="3" t="s">
        <v>66</v>
      </c>
      <c r="B75" s="3" t="s">
        <v>67</v>
      </c>
      <c r="C75" s="3" t="s">
        <v>68</v>
      </c>
      <c r="D75" s="3" t="s">
        <v>69</v>
      </c>
      <c r="E75" s="3" t="s">
        <v>70</v>
      </c>
      <c r="F75" s="3" t="s">
        <v>71</v>
      </c>
    </row>
    <row r="76" spans="1:6" x14ac:dyDescent="0.25">
      <c r="A76" s="4" t="s">
        <v>3</v>
      </c>
      <c r="B76" s="25">
        <f>IFERROR(נתונים!$F$12+נתונים!$F$6,"")</f>
        <v>13151</v>
      </c>
      <c r="C76" s="25">
        <f>IFERROR(נתונים!$G$12+נתונים!$G$6,"")</f>
        <v>12953</v>
      </c>
      <c r="D76" s="25">
        <f>IFERROR(נתונים!$H$12+נתונים!$H$6,"")</f>
        <v>16152</v>
      </c>
      <c r="E76" s="25">
        <f>IFERROR(נתונים!$K$12+נתונים!$K$6,"")</f>
        <v>8033</v>
      </c>
      <c r="F76" s="25">
        <f>IFERROR(נתונים!$N$12+נתונים!$N$6,"")</f>
        <v>8076</v>
      </c>
    </row>
    <row r="77" spans="1:6" x14ac:dyDescent="0.25">
      <c r="A77" s="4" t="s">
        <v>4</v>
      </c>
      <c r="B77" s="25">
        <f>IFERROR(נתונים!$F$57+נתונים!$F$51,"")</f>
        <v>14284</v>
      </c>
      <c r="C77" s="25">
        <f>IFERROR(נתונים!$G$57+נתונים!$G$51,"")</f>
        <v>16204</v>
      </c>
      <c r="D77" s="25">
        <f>IFERROR(נתונים!$H$57+נתונים!$H$51,"")</f>
        <v>16032</v>
      </c>
      <c r="E77" s="25">
        <f>IFERROR(נתונים!$K$57+נתונים!$K$51,"")</f>
        <v>8030</v>
      </c>
      <c r="F77" s="25">
        <f>IFERROR(נתונים!$N$57+נתונים!$N$51,"")</f>
        <v>8834</v>
      </c>
    </row>
    <row r="78" spans="1:6" x14ac:dyDescent="0.25">
      <c r="A78" s="4" t="s">
        <v>5</v>
      </c>
      <c r="B78" s="25">
        <f>IFERROR(נתונים!$F$102+נתונים!$F$96,"")</f>
        <v>9211</v>
      </c>
      <c r="C78" s="25">
        <f>IFERROR(נתונים!$G$102+נתונים!$G$96,"")</f>
        <v>9499</v>
      </c>
      <c r="D78" s="25">
        <f>IFERROR(נתונים!$H$102+נתונים!$H$96,"")</f>
        <v>9349</v>
      </c>
      <c r="E78" s="25">
        <f>IFERROR(נתונים!$K$102+נתונים!$K$96,"")</f>
        <v>4675</v>
      </c>
      <c r="F78" s="25">
        <f>IFERROR(נתונים!$N$102+נתונים!$N$96,"")</f>
        <v>4670</v>
      </c>
    </row>
    <row r="79" spans="1:6" x14ac:dyDescent="0.25">
      <c r="A79" s="4" t="s">
        <v>6</v>
      </c>
      <c r="B79" s="25">
        <f>IFERROR(נתונים!$F$147+נתונים!$F$141,"")</f>
        <v>7228</v>
      </c>
      <c r="C79" s="25">
        <f>IFERROR(נתונים!$G$147+נתונים!$G$141,"")</f>
        <v>7027</v>
      </c>
      <c r="D79" s="25">
        <f>IFERROR(נתונים!$H$147+נתונים!$H$141,"")</f>
        <v>6758</v>
      </c>
      <c r="E79" s="25">
        <f>IFERROR(נתונים!$K$147+נתונים!$K$141,"")</f>
        <v>3544</v>
      </c>
      <c r="F79" s="25">
        <f>IFERROR(נתונים!$N$147+נתונים!$N$141,"")</f>
        <v>3556</v>
      </c>
    </row>
    <row r="80" spans="1:6" x14ac:dyDescent="0.25">
      <c r="A80" s="4" t="s">
        <v>7</v>
      </c>
      <c r="B80" s="25">
        <f>IFERROR(נתונים!$F$192+נתונים!$F$186,"")</f>
        <v>3741</v>
      </c>
      <c r="C80" s="25">
        <f>IFERROR(נתונים!$G$192+נתונים!$G$186,"")</f>
        <v>3769</v>
      </c>
      <c r="D80" s="25">
        <f>IFERROR(נתונים!$H$192+נתונים!$H$186,"")</f>
        <v>3732</v>
      </c>
      <c r="E80" s="25">
        <f>IFERROR(נתונים!$K$192+נתונים!$K$186,"")</f>
        <v>1924</v>
      </c>
      <c r="F80" s="25">
        <f>IFERROR(נתונים!$N$192+נתונים!$N$186,"")</f>
        <v>1785</v>
      </c>
    </row>
    <row r="81" spans="1:6" x14ac:dyDescent="0.25">
      <c r="A81" s="24" t="s">
        <v>72</v>
      </c>
      <c r="B81" s="6">
        <f>IF(COUNT(B76:B80)&lt;5,"",SUM(B76:B80))</f>
        <v>47615</v>
      </c>
      <c r="C81" s="6">
        <f>IF(COUNT(C76:C80)&lt;5,"",SUM(C76:C80))</f>
        <v>49452</v>
      </c>
      <c r="D81" s="6">
        <f>IF(COUNT(D76:D80)&lt;5,"",SUM(D76:D80))</f>
        <v>52023</v>
      </c>
      <c r="E81" s="6">
        <f>IF(COUNT(E76:E80)&lt;5,"",SUM(E76:E80))</f>
        <v>26206</v>
      </c>
      <c r="F81" s="6">
        <f>IF(COUNT(F76:F80)&lt;5,"",SUM(F76:F80))</f>
        <v>26921</v>
      </c>
    </row>
    <row r="84" spans="1:6" ht="15.75" x14ac:dyDescent="0.25">
      <c r="A84" s="13" t="s">
        <v>80</v>
      </c>
    </row>
    <row r="85" spans="1:6" x14ac:dyDescent="0.25">
      <c r="A85" s="3" t="s">
        <v>66</v>
      </c>
      <c r="B85" s="3" t="s">
        <v>67</v>
      </c>
      <c r="C85" s="3" t="s">
        <v>68</v>
      </c>
      <c r="D85" s="3" t="s">
        <v>69</v>
      </c>
      <c r="E85" s="3" t="s">
        <v>70</v>
      </c>
      <c r="F85" s="3" t="s">
        <v>71</v>
      </c>
    </row>
    <row r="86" spans="1:6" x14ac:dyDescent="0.25">
      <c r="A86" s="4" t="s">
        <v>3</v>
      </c>
      <c r="B86" s="23">
        <f>IFERROR(נתונים!$F$12,"")</f>
        <v>11272</v>
      </c>
      <c r="C86" s="23">
        <f>IFERROR(נתונים!$G$12,"")</f>
        <v>12260</v>
      </c>
      <c r="D86" s="23">
        <f>IFERROR(נתונים!$H$12,"")</f>
        <v>14853</v>
      </c>
      <c r="E86" s="23">
        <f>IFERROR(נתונים!$K$12,"")</f>
        <v>7469</v>
      </c>
      <c r="F86" s="23">
        <f>IFERROR(נתונים!$N$12,"")</f>
        <v>7743</v>
      </c>
    </row>
    <row r="87" spans="1:6" x14ac:dyDescent="0.25">
      <c r="A87" s="4" t="s">
        <v>4</v>
      </c>
      <c r="B87" s="23">
        <f>IFERROR(נתונים!$F$57,"")</f>
        <v>11901</v>
      </c>
      <c r="C87" s="23">
        <f>IFERROR(נתונים!$G$57,"")</f>
        <v>15491</v>
      </c>
      <c r="D87" s="23">
        <f>IFERROR(נתונים!$H$57,"")</f>
        <v>15582</v>
      </c>
      <c r="E87" s="23">
        <f>IFERROR(נתונים!$K$57,"")</f>
        <v>7752</v>
      </c>
      <c r="F87" s="23">
        <f>IFERROR(נתונים!$N$57,"")</f>
        <v>8377</v>
      </c>
    </row>
    <row r="88" spans="1:6" x14ac:dyDescent="0.25">
      <c r="A88" s="4" t="s">
        <v>5</v>
      </c>
      <c r="B88" s="23">
        <f>IFERROR(נתונים!$F$102,"")</f>
        <v>7748</v>
      </c>
      <c r="C88" s="23">
        <f>IFERROR(נתונים!$G$102,"")</f>
        <v>8980</v>
      </c>
      <c r="D88" s="23">
        <f>IFERROR(נתונים!$H$102,"")</f>
        <v>9121</v>
      </c>
      <c r="E88" s="23">
        <f>IFERROR(נתונים!$K$102,"")</f>
        <v>4516</v>
      </c>
      <c r="F88" s="23">
        <f>IFERROR(נתונים!$N$102,"")</f>
        <v>4549</v>
      </c>
    </row>
    <row r="89" spans="1:6" x14ac:dyDescent="0.25">
      <c r="A89" s="4" t="s">
        <v>6</v>
      </c>
      <c r="B89" s="23">
        <f>IFERROR(נתונים!$F$147,"")</f>
        <v>6011</v>
      </c>
      <c r="C89" s="23">
        <f>IFERROR(נתונים!$G$147,"")</f>
        <v>6585</v>
      </c>
      <c r="D89" s="23">
        <f>IFERROR(נתונים!$H$147,"")</f>
        <v>6308</v>
      </c>
      <c r="E89" s="23">
        <f>IFERROR(נתונים!$K$147,"")</f>
        <v>3432</v>
      </c>
      <c r="F89" s="23">
        <f>IFERROR(נתונים!$N$147,"")</f>
        <v>3304</v>
      </c>
    </row>
    <row r="90" spans="1:6" x14ac:dyDescent="0.25">
      <c r="A90" s="4" t="s">
        <v>7</v>
      </c>
      <c r="B90" s="23">
        <f>IFERROR(נתונים!$F$192,"")</f>
        <v>3239</v>
      </c>
      <c r="C90" s="23">
        <f>IFERROR(נתונים!$G$192,"")</f>
        <v>3785</v>
      </c>
      <c r="D90" s="23">
        <f>IFERROR(נתונים!$H$192,"")</f>
        <v>3713</v>
      </c>
      <c r="E90" s="23">
        <f>IFERROR(נתונים!$K$192,"")</f>
        <v>1951</v>
      </c>
      <c r="F90" s="23">
        <f>IFERROR(נתונים!$N$192,"")</f>
        <v>1823</v>
      </c>
    </row>
    <row r="91" spans="1:6" x14ac:dyDescent="0.25">
      <c r="A91" s="24" t="s">
        <v>72</v>
      </c>
      <c r="B91" s="6">
        <f>IF(COUNT(B86:B90)&lt;5,"",SUM(B86:B90))</f>
        <v>40171</v>
      </c>
      <c r="C91" s="6">
        <f>IF(COUNT(C86:C90)&lt;5,"",SUM(C86:C90))</f>
        <v>47101</v>
      </c>
      <c r="D91" s="6">
        <f>IF(COUNT(D86:D90)&lt;5,"",SUM(D86:D90))</f>
        <v>49577</v>
      </c>
      <c r="E91" s="6">
        <f>IF(COUNT(E86:E90)&lt;5,"",SUM(E86:E90))</f>
        <v>25120</v>
      </c>
      <c r="F91" s="6">
        <f>IF(COUNT(F86:F90)&lt;5,"",SUM(F86:F90))</f>
        <v>25796</v>
      </c>
    </row>
    <row r="94" spans="1:6" ht="15.75" x14ac:dyDescent="0.25">
      <c r="A94" s="13" t="s">
        <v>81</v>
      </c>
    </row>
    <row r="95" spans="1:6" x14ac:dyDescent="0.25">
      <c r="A95" s="3" t="s">
        <v>66</v>
      </c>
      <c r="B95" s="3" t="s">
        <v>67</v>
      </c>
      <c r="C95" s="3" t="s">
        <v>68</v>
      </c>
      <c r="D95" s="3" t="s">
        <v>69</v>
      </c>
      <c r="E95" s="3" t="s">
        <v>70</v>
      </c>
      <c r="F95" s="3" t="s">
        <v>71</v>
      </c>
    </row>
    <row r="96" spans="1:6" x14ac:dyDescent="0.25">
      <c r="A96" s="4" t="s">
        <v>3</v>
      </c>
      <c r="B96" s="26">
        <f>IFERROR(נתונים!$F$15,"")</f>
        <v>5.5</v>
      </c>
      <c r="C96" s="26">
        <f>IFERROR(נתונים!$G$15,"")</f>
        <v>5.72</v>
      </c>
      <c r="D96" s="26">
        <f>IFERROR(נתונים!$H$15,"")</f>
        <v>7.43</v>
      </c>
      <c r="E96" s="26">
        <f>IFERROR(נתונים!$K$15,"")</f>
        <v>3.76</v>
      </c>
      <c r="F96" s="26">
        <f>IFERROR(נתונים!$N$15,"")</f>
        <v>3.52</v>
      </c>
    </row>
    <row r="97" spans="1:6" x14ac:dyDescent="0.25">
      <c r="A97" s="4" t="s">
        <v>4</v>
      </c>
      <c r="B97" s="26">
        <f>IFERROR(נתונים!$F$60,"")</f>
        <v>4.58</v>
      </c>
      <c r="C97" s="26">
        <f>IFERROR(נתונים!$G$60,"")</f>
        <v>6.46</v>
      </c>
      <c r="D97" s="26">
        <f>IFERROR(נתונים!$H$60,"")</f>
        <v>6.86</v>
      </c>
      <c r="E97" s="26">
        <f>IFERROR(נתונים!$K$60,"")</f>
        <v>3.34</v>
      </c>
      <c r="F97" s="26">
        <f>IFERROR(נתונים!$N$60,"")</f>
        <v>3.5</v>
      </c>
    </row>
    <row r="98" spans="1:6" x14ac:dyDescent="0.25">
      <c r="A98" s="4" t="s">
        <v>5</v>
      </c>
      <c r="B98" s="26">
        <f>IFERROR(נתונים!$F$105,"")</f>
        <v>19.07</v>
      </c>
      <c r="C98" s="26">
        <f>IFERROR(נתונים!$G$105,"")</f>
        <v>21.12</v>
      </c>
      <c r="D98" s="26">
        <f>IFERROR(נתונים!$H$105,"")</f>
        <v>21.69</v>
      </c>
      <c r="E98" s="26">
        <f>IFERROR(נתונים!$K$105,"")</f>
        <v>10.58</v>
      </c>
      <c r="F98" s="26">
        <f>IFERROR(נתונים!$N$105,"")</f>
        <v>10.25</v>
      </c>
    </row>
    <row r="99" spans="1:6" x14ac:dyDescent="0.25">
      <c r="A99" s="4" t="s">
        <v>6</v>
      </c>
      <c r="B99" s="26">
        <f>IFERROR(נתונים!$F$150,"")</f>
        <v>3.39</v>
      </c>
      <c r="C99" s="26">
        <f>IFERROR(נתונים!$G$150,"")</f>
        <v>3.46</v>
      </c>
      <c r="D99" s="26">
        <f>IFERROR(נתונים!$H$150,"")</f>
        <v>3.36</v>
      </c>
      <c r="E99" s="26">
        <f>IFERROR(נתונים!$K$150,"")</f>
        <v>1.74</v>
      </c>
      <c r="F99" s="26">
        <f>IFERROR(נתונים!$N$150,"")</f>
        <v>1.73</v>
      </c>
    </row>
    <row r="100" spans="1:6" x14ac:dyDescent="0.25">
      <c r="A100" s="4" t="s">
        <v>7</v>
      </c>
      <c r="B100" s="26">
        <f>IFERROR(נתונים!$F$195,"")</f>
        <v>21.65</v>
      </c>
      <c r="C100" s="26">
        <f>IFERROR(נתונים!$G$195,"")</f>
        <v>23.63</v>
      </c>
      <c r="D100" s="26">
        <f>IFERROR(נתונים!$H$195,"")</f>
        <v>22.53</v>
      </c>
      <c r="E100" s="26">
        <f>IFERROR(נתונים!$K$195,"")</f>
        <v>11.63</v>
      </c>
      <c r="F100" s="26">
        <f>IFERROR(נתונים!$N$195,"")</f>
        <v>10.6</v>
      </c>
    </row>
  </sheetData>
  <pageMargins left="0.75" right="0.75" top="1" bottom="1" header="0.5" footer="0.5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B9BD5"/>
    <pageSetUpPr fitToPage="1"/>
  </sheetPr>
  <dimension ref="A1:F91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82</v>
      </c>
    </row>
    <row r="2" spans="1:6" x14ac:dyDescent="0.25">
      <c r="A2" s="2" t="s">
        <v>83</v>
      </c>
    </row>
    <row r="4" spans="1:6" ht="15.75" x14ac:dyDescent="0.25">
      <c r="A4" s="13" t="s">
        <v>84</v>
      </c>
    </row>
    <row r="5" spans="1:6" x14ac:dyDescent="0.25">
      <c r="A5" s="3" t="s">
        <v>66</v>
      </c>
      <c r="B5" s="3" t="s">
        <v>67</v>
      </c>
      <c r="C5" s="3" t="s">
        <v>68</v>
      </c>
      <c r="D5" s="3" t="s">
        <v>69</v>
      </c>
      <c r="E5" s="3" t="s">
        <v>85</v>
      </c>
      <c r="F5" s="3" t="s">
        <v>86</v>
      </c>
    </row>
    <row r="6" spans="1:6" x14ac:dyDescent="0.25">
      <c r="A6" s="4" t="s">
        <v>3</v>
      </c>
      <c r="B6" s="23">
        <f>IFERROR(נתונים!$F$18,"")</f>
        <v>686530</v>
      </c>
      <c r="C6" s="23">
        <f>IFERROR(נתונים!$G$18,"")</f>
        <v>720844</v>
      </c>
      <c r="D6" s="23">
        <f>IFERROR(נתונים!$H$18,"")</f>
        <v>766665</v>
      </c>
      <c r="E6" s="23">
        <f>IFERROR(נתונים!$L$18,"")</f>
        <v>797234</v>
      </c>
      <c r="F6" s="23">
        <f>IFERROR(נתונים!$M$18,"")</f>
        <v>809471</v>
      </c>
    </row>
    <row r="7" spans="1:6" x14ac:dyDescent="0.25">
      <c r="A7" s="4" t="s">
        <v>4</v>
      </c>
      <c r="B7" s="23">
        <f>IFERROR(נתונים!$F$63,"")</f>
        <v>731497</v>
      </c>
      <c r="C7" s="23">
        <f>IFERROR(נתונים!$G$63,"")</f>
        <v>785551</v>
      </c>
      <c r="D7" s="23">
        <f>IFERROR(נתונים!$H$63,"")</f>
        <v>872971</v>
      </c>
      <c r="E7" s="23">
        <f>IFERROR(נתונים!$L$63,"")</f>
        <v>903887</v>
      </c>
      <c r="F7" s="23">
        <f>IFERROR(נתונים!$M$63,"")</f>
        <v>947264</v>
      </c>
    </row>
    <row r="8" spans="1:6" x14ac:dyDescent="0.25">
      <c r="A8" s="4" t="s">
        <v>5</v>
      </c>
      <c r="B8" s="23">
        <f>IFERROR(נתונים!$F$108,"")</f>
        <v>448204</v>
      </c>
      <c r="C8" s="23">
        <f>IFERROR(נתונים!$G$108,"")</f>
        <v>485643</v>
      </c>
      <c r="D8" s="23">
        <f>IFERROR(נתונים!$H$108,"")</f>
        <v>551173</v>
      </c>
      <c r="E8" s="23">
        <f>IFERROR(נתונים!$L$108,"")</f>
        <v>554365</v>
      </c>
      <c r="F8" s="23">
        <f>IFERROR(נתונים!$M$108,"")</f>
        <v>580815</v>
      </c>
    </row>
    <row r="9" spans="1:6" x14ac:dyDescent="0.25">
      <c r="A9" s="4" t="s">
        <v>6</v>
      </c>
      <c r="B9" s="23">
        <f>IFERROR(נתונים!$F$153,"")</f>
        <v>400475</v>
      </c>
      <c r="C9" s="23">
        <f>IFERROR(נתונים!$G$153,"")</f>
        <v>442659</v>
      </c>
      <c r="D9" s="23">
        <f>IFERROR(נתונים!$H$153,"")</f>
        <v>478146</v>
      </c>
      <c r="E9" s="23">
        <f>IFERROR(נתונים!$L$153,"")</f>
        <v>477114</v>
      </c>
      <c r="F9" s="23">
        <f>IFERROR(נתונים!$M$153,"")</f>
        <v>483460</v>
      </c>
    </row>
    <row r="10" spans="1:6" x14ac:dyDescent="0.25">
      <c r="A10" s="4" t="s">
        <v>7</v>
      </c>
      <c r="B10" s="23">
        <f>IFERROR(נתונים!$F$198,"")</f>
        <v>221593</v>
      </c>
      <c r="C10" s="23">
        <f>IFERROR(נתונים!$G$198,"")</f>
        <v>248563</v>
      </c>
      <c r="D10" s="23">
        <f>IFERROR(נתונים!$H$198,"")</f>
        <v>277833</v>
      </c>
      <c r="E10" s="23">
        <f>IFERROR(נתונים!$L$198,"")</f>
        <v>272602</v>
      </c>
      <c r="F10" s="23">
        <f>IFERROR(נתונים!$M$198,"")</f>
        <v>293955</v>
      </c>
    </row>
    <row r="11" spans="1:6" x14ac:dyDescent="0.25">
      <c r="A11" s="24" t="s">
        <v>72</v>
      </c>
      <c r="B11" s="6">
        <f>IF(COUNT(B6:B10)&lt;5,"",SUM(B6:B10))</f>
        <v>2488299</v>
      </c>
      <c r="C11" s="6">
        <f>IF(COUNT(C6:C10)&lt;5,"",SUM(C6:C10))</f>
        <v>2683260</v>
      </c>
      <c r="D11" s="6">
        <f>IF(COUNT(D6:D10)&lt;5,"",SUM(D6:D10))</f>
        <v>2946788</v>
      </c>
      <c r="E11" s="6">
        <f>IF(COUNT(E6:E10)&lt;5,"",SUM(E6:E10))</f>
        <v>3005202</v>
      </c>
      <c r="F11" s="6">
        <f>IF(COUNT(F6:F10)&lt;5,"",SUM(F6:F10))</f>
        <v>3114965</v>
      </c>
    </row>
    <row r="14" spans="1:6" ht="15.75" x14ac:dyDescent="0.25">
      <c r="A14" s="13" t="s">
        <v>87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85</v>
      </c>
      <c r="F15" s="3" t="s">
        <v>86</v>
      </c>
    </row>
    <row r="16" spans="1:6" x14ac:dyDescent="0.25">
      <c r="A16" s="4" t="s">
        <v>3</v>
      </c>
      <c r="B16" s="23">
        <f>IFERROR(נתונים!$F$19,"")</f>
        <v>407381</v>
      </c>
      <c r="C16" s="23">
        <f>IFERROR(נתונים!$G$19,"")</f>
        <v>443483</v>
      </c>
      <c r="D16" s="23">
        <f>IFERROR(נתונים!$H$19,"")</f>
        <v>502881</v>
      </c>
      <c r="E16" s="23">
        <f>IFERROR(נתונים!$L$19,"")</f>
        <v>519267</v>
      </c>
      <c r="F16" s="23">
        <f>IFERROR(נתונים!$M$19,"")</f>
        <v>536175</v>
      </c>
    </row>
    <row r="17" spans="1:6" x14ac:dyDescent="0.25">
      <c r="A17" s="4" t="s">
        <v>4</v>
      </c>
      <c r="B17" s="23">
        <f>IFERROR(נתונים!$F$64,"")</f>
        <v>419486</v>
      </c>
      <c r="C17" s="23">
        <f>IFERROR(נתונים!$G$64,"")</f>
        <v>455519</v>
      </c>
      <c r="D17" s="23">
        <f>IFERROR(נתונים!$H$64,"")</f>
        <v>519950</v>
      </c>
      <c r="E17" s="23">
        <f>IFERROR(נתונים!$L$64,"")</f>
        <v>547780</v>
      </c>
      <c r="F17" s="23">
        <f>IFERROR(נתונים!$M$64,"")</f>
        <v>566516</v>
      </c>
    </row>
    <row r="18" spans="1:6" x14ac:dyDescent="0.25">
      <c r="A18" s="4" t="s">
        <v>5</v>
      </c>
      <c r="B18" s="23">
        <f>IFERROR(נתונים!$F$109,"")</f>
        <v>325346</v>
      </c>
      <c r="C18" s="23">
        <f>IFERROR(נתונים!$G$109,"")</f>
        <v>357981</v>
      </c>
      <c r="D18" s="23">
        <f>IFERROR(נתונים!$H$109,"")</f>
        <v>400501</v>
      </c>
      <c r="E18" s="23">
        <f>IFERROR(נתונים!$L$109,"")</f>
        <v>413574</v>
      </c>
      <c r="F18" s="23">
        <f>IFERROR(נתונים!$M$109,"")</f>
        <v>423726</v>
      </c>
    </row>
    <row r="19" spans="1:6" x14ac:dyDescent="0.25">
      <c r="A19" s="4" t="s">
        <v>6</v>
      </c>
      <c r="B19" s="23">
        <f>IFERROR(נתונים!$F$154,"")</f>
        <v>247413</v>
      </c>
      <c r="C19" s="23">
        <f>IFERROR(נתונים!$G$154,"")</f>
        <v>267312</v>
      </c>
      <c r="D19" s="23">
        <f>IFERROR(נתונים!$H$154,"")</f>
        <v>288805</v>
      </c>
      <c r="E19" s="23">
        <f>IFERROR(נתונים!$L$154,"")</f>
        <v>295195</v>
      </c>
      <c r="F19" s="23">
        <f>IFERROR(נתונים!$M$154,"")</f>
        <v>304478</v>
      </c>
    </row>
    <row r="20" spans="1:6" x14ac:dyDescent="0.25">
      <c r="A20" s="4" t="s">
        <v>7</v>
      </c>
      <c r="B20" s="23">
        <f>IFERROR(נתונים!$F$199,"")</f>
        <v>117622</v>
      </c>
      <c r="C20" s="23">
        <f>IFERROR(נתונים!$G$199,"")</f>
        <v>129416</v>
      </c>
      <c r="D20" s="23">
        <f>IFERROR(נתונים!$H$199,"")</f>
        <v>146374</v>
      </c>
      <c r="E20" s="23">
        <f>IFERROR(נתונים!$L$199,"")</f>
        <v>153482</v>
      </c>
      <c r="F20" s="23">
        <f>IFERROR(נתונים!$M$199,"")</f>
        <v>162601</v>
      </c>
    </row>
    <row r="21" spans="1:6" x14ac:dyDescent="0.25">
      <c r="A21" s="24" t="s">
        <v>72</v>
      </c>
      <c r="B21" s="6">
        <f>IF(COUNT(B16:B20)&lt;5,"",SUM(B16:B20))</f>
        <v>1517248</v>
      </c>
      <c r="C21" s="6">
        <f>IF(COUNT(C16:C20)&lt;5,"",SUM(C16:C20))</f>
        <v>1653711</v>
      </c>
      <c r="D21" s="6">
        <f>IF(COUNT(D16:D20)&lt;5,"",SUM(D16:D20))</f>
        <v>1858511</v>
      </c>
      <c r="E21" s="6">
        <f>IF(COUNT(E16:E20)&lt;5,"",SUM(E16:E20))</f>
        <v>1929298</v>
      </c>
      <c r="F21" s="6">
        <f>IF(COUNT(F16:F20)&lt;5,"",SUM(F16:F20))</f>
        <v>1993496</v>
      </c>
    </row>
    <row r="24" spans="1:6" ht="15.75" x14ac:dyDescent="0.25">
      <c r="A24" s="13" t="s">
        <v>88</v>
      </c>
    </row>
    <row r="25" spans="1:6" x14ac:dyDescent="0.25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85</v>
      </c>
      <c r="F25" s="3" t="s">
        <v>86</v>
      </c>
    </row>
    <row r="26" spans="1:6" x14ac:dyDescent="0.25">
      <c r="A26" s="4" t="s">
        <v>3</v>
      </c>
      <c r="B26" s="23">
        <f>IFERROR(נתונים!$F$22,"")</f>
        <v>554595</v>
      </c>
      <c r="C26" s="23">
        <f>IFERROR(נתונים!$G$22,"")</f>
        <v>574285</v>
      </c>
      <c r="D26" s="23">
        <f>IFERROR(נתונים!$H$22,"")</f>
        <v>592676</v>
      </c>
      <c r="E26" s="23">
        <f>IFERROR(נתונים!$L$22,"")</f>
        <v>602807</v>
      </c>
      <c r="F26" s="23">
        <f>IFERROR(נתונים!$M$22,"")</f>
        <v>618116</v>
      </c>
    </row>
    <row r="27" spans="1:6" x14ac:dyDescent="0.25">
      <c r="A27" s="4" t="s">
        <v>4</v>
      </c>
      <c r="B27" s="23">
        <f>IFERROR(נתונים!$F$67,"")</f>
        <v>567824</v>
      </c>
      <c r="C27" s="23">
        <f>IFERROR(נתונים!$G$67,"")</f>
        <v>618301</v>
      </c>
      <c r="D27" s="23">
        <f>IFERROR(נתונים!$H$67,"")</f>
        <v>686887</v>
      </c>
      <c r="E27" s="23">
        <f>IFERROR(נתונים!$L$67,"")</f>
        <v>694961</v>
      </c>
      <c r="F27" s="23">
        <f>IFERROR(נתונים!$M$67,"")</f>
        <v>718887</v>
      </c>
    </row>
    <row r="28" spans="1:6" x14ac:dyDescent="0.25">
      <c r="A28" s="4" t="s">
        <v>5</v>
      </c>
      <c r="B28" s="23">
        <f>IFERROR(נתונים!$F$112,"")</f>
        <v>358553</v>
      </c>
      <c r="C28" s="23">
        <f>IFERROR(נתונים!$G$112,"")</f>
        <v>393383</v>
      </c>
      <c r="D28" s="23">
        <f>IFERROR(נתונים!$H$112,"")</f>
        <v>448397</v>
      </c>
      <c r="E28" s="23">
        <f>IFERROR(נתונים!$L$112,"")</f>
        <v>450663</v>
      </c>
      <c r="F28" s="23">
        <f>IFERROR(נתונים!$M$112,"")</f>
        <v>474424</v>
      </c>
    </row>
    <row r="29" spans="1:6" x14ac:dyDescent="0.25">
      <c r="A29" s="4" t="s">
        <v>6</v>
      </c>
      <c r="B29" s="23">
        <f>IFERROR(נתונים!$F$157,"")</f>
        <v>297643</v>
      </c>
      <c r="C29" s="23">
        <f>IFERROR(נתונים!$G$157,"")</f>
        <v>332443</v>
      </c>
      <c r="D29" s="23">
        <f>IFERROR(נתונים!$H$157,"")</f>
        <v>359480</v>
      </c>
      <c r="E29" s="23">
        <f>IFERROR(נתונים!$L$157,"")</f>
        <v>356851</v>
      </c>
      <c r="F29" s="23">
        <f>IFERROR(נתונים!$M$157,"")</f>
        <v>361422</v>
      </c>
    </row>
    <row r="30" spans="1:6" x14ac:dyDescent="0.25">
      <c r="A30" s="4" t="s">
        <v>7</v>
      </c>
      <c r="B30" s="23">
        <f>IFERROR(נתונים!$F$202,"")</f>
        <v>191125</v>
      </c>
      <c r="C30" s="23">
        <f>IFERROR(נתונים!$G$202,"")</f>
        <v>214755</v>
      </c>
      <c r="D30" s="23">
        <f>IFERROR(נתונים!$H$202,"")</f>
        <v>238509</v>
      </c>
      <c r="E30" s="23">
        <f>IFERROR(נתונים!$L$202,"")</f>
        <v>231580</v>
      </c>
      <c r="F30" s="23">
        <f>IFERROR(נתונים!$M$202,"")</f>
        <v>251394</v>
      </c>
    </row>
    <row r="31" spans="1:6" x14ac:dyDescent="0.25">
      <c r="A31" s="24" t="s">
        <v>72</v>
      </c>
      <c r="B31" s="6">
        <f>IF(COUNT(B26:B30)&lt;5,"",SUM(B26:B30))</f>
        <v>1969740</v>
      </c>
      <c r="C31" s="6">
        <f>IF(COUNT(C26:C30)&lt;5,"",SUM(C26:C30))</f>
        <v>2133167</v>
      </c>
      <c r="D31" s="6">
        <f>IF(COUNT(D26:D30)&lt;5,"",SUM(D26:D30))</f>
        <v>2325949</v>
      </c>
      <c r="E31" s="6">
        <f>IF(COUNT(E26:E30)&lt;5,"",SUM(E26:E30))</f>
        <v>2336862</v>
      </c>
      <c r="F31" s="6">
        <f>IF(COUNT(F26:F30)&lt;5,"",SUM(F26:F30))</f>
        <v>2424243</v>
      </c>
    </row>
    <row r="34" spans="1:6" ht="15.75" x14ac:dyDescent="0.25">
      <c r="A34" s="13" t="s">
        <v>89</v>
      </c>
    </row>
    <row r="35" spans="1:6" x14ac:dyDescent="0.25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85</v>
      </c>
      <c r="F35" s="3" t="s">
        <v>86</v>
      </c>
    </row>
    <row r="36" spans="1:6" x14ac:dyDescent="0.25">
      <c r="A36" s="4" t="s">
        <v>3</v>
      </c>
      <c r="B36" s="23">
        <f>IFERROR(נתונים!$F$26,"")</f>
        <v>52430</v>
      </c>
      <c r="C36" s="23">
        <f>IFERROR(נתונים!$G$26,"")</f>
        <v>58150</v>
      </c>
      <c r="D36" s="23">
        <f>IFERROR(נתונים!$H$26,"")</f>
        <v>64677</v>
      </c>
      <c r="E36" s="23">
        <f>IFERROR(נתונים!$L$26,"")</f>
        <v>65547</v>
      </c>
      <c r="F36" s="23">
        <f>IFERROR(נתונים!$M$26,"")</f>
        <v>67144</v>
      </c>
    </row>
    <row r="37" spans="1:6" x14ac:dyDescent="0.25">
      <c r="A37" s="4" t="s">
        <v>4</v>
      </c>
      <c r="B37" s="23">
        <f>IFERROR(נתונים!$F$71,"")</f>
        <v>54497</v>
      </c>
      <c r="C37" s="23">
        <f>IFERROR(נתונים!$G$71,"")</f>
        <v>61658</v>
      </c>
      <c r="D37" s="23">
        <f>IFERROR(נתונים!$H$71,"")</f>
        <v>68130</v>
      </c>
      <c r="E37" s="23">
        <f>IFERROR(נתונים!$L$71,"")</f>
        <v>68867</v>
      </c>
      <c r="F37" s="23">
        <f>IFERROR(נתונים!$M$71,"")</f>
        <v>70571</v>
      </c>
    </row>
    <row r="38" spans="1:6" x14ac:dyDescent="0.25">
      <c r="A38" s="4" t="s">
        <v>5</v>
      </c>
      <c r="B38" s="23">
        <f>IFERROR(נתונים!$F$116,"")</f>
        <v>27461</v>
      </c>
      <c r="C38" s="23">
        <f>IFERROR(נתונים!$G$116,"")</f>
        <v>31292</v>
      </c>
      <c r="D38" s="23">
        <f>IFERROR(נתונים!$H$116,"")</f>
        <v>34765</v>
      </c>
      <c r="E38" s="23">
        <f>IFERROR(נתונים!$L$116,"")</f>
        <v>35246</v>
      </c>
      <c r="F38" s="23">
        <f>IFERROR(נתונים!$M$116,"")</f>
        <v>36100</v>
      </c>
    </row>
    <row r="39" spans="1:6" x14ac:dyDescent="0.25">
      <c r="A39" s="4" t="s">
        <v>6</v>
      </c>
      <c r="B39" s="23">
        <f>IFERROR(נתונים!$F$161,"")</f>
        <v>28474</v>
      </c>
      <c r="C39" s="23">
        <f>IFERROR(נתונים!$G$161,"")</f>
        <v>31569</v>
      </c>
      <c r="D39" s="23">
        <f>IFERROR(נתונים!$H$161,"")</f>
        <v>33809</v>
      </c>
      <c r="E39" s="23">
        <f>IFERROR(נתונים!$L$161,"")</f>
        <v>34153</v>
      </c>
      <c r="F39" s="23">
        <f>IFERROR(נתונים!$M$161,"")</f>
        <v>34788</v>
      </c>
    </row>
    <row r="40" spans="1:6" x14ac:dyDescent="0.25">
      <c r="A40" s="4" t="s">
        <v>7</v>
      </c>
      <c r="B40" s="23">
        <f>IFERROR(נתונים!$F$206,"")</f>
        <v>12071</v>
      </c>
      <c r="C40" s="23">
        <f>IFERROR(נתונים!$G$206,"")</f>
        <v>13430</v>
      </c>
      <c r="D40" s="23">
        <f>IFERROR(נתונים!$H$206,"")</f>
        <v>14614</v>
      </c>
      <c r="E40" s="23">
        <f>IFERROR(נתונים!$L$206,"")</f>
        <v>14465</v>
      </c>
      <c r="F40" s="23">
        <f>IFERROR(נתונים!$M$206,"")</f>
        <v>14899</v>
      </c>
    </row>
    <row r="41" spans="1:6" x14ac:dyDescent="0.25">
      <c r="A41" s="24" t="s">
        <v>72</v>
      </c>
      <c r="B41" s="6">
        <f>IF(COUNT(B36:B40)&lt;5,"",SUM(B36:B40))</f>
        <v>174933</v>
      </c>
      <c r="C41" s="6">
        <f>IF(COUNT(C36:C40)&lt;5,"",SUM(C36:C40))</f>
        <v>196099</v>
      </c>
      <c r="D41" s="6">
        <f>IF(COUNT(D36:D40)&lt;5,"",SUM(D36:D40))</f>
        <v>215995</v>
      </c>
      <c r="E41" s="6">
        <f>IF(COUNT(E36:E40)&lt;5,"",SUM(E36:E40))</f>
        <v>218278</v>
      </c>
      <c r="F41" s="6">
        <f>IF(COUNT(F36:F40)&lt;5,"",SUM(F36:F40))</f>
        <v>223502</v>
      </c>
    </row>
    <row r="44" spans="1:6" ht="15.75" x14ac:dyDescent="0.25">
      <c r="A44" s="13" t="s">
        <v>90</v>
      </c>
    </row>
    <row r="45" spans="1:6" x14ac:dyDescent="0.25">
      <c r="A45" s="3" t="s">
        <v>66</v>
      </c>
      <c r="B45" s="3" t="s">
        <v>67</v>
      </c>
      <c r="C45" s="3" t="s">
        <v>68</v>
      </c>
      <c r="D45" s="3" t="s">
        <v>69</v>
      </c>
      <c r="E45" s="3" t="s">
        <v>85</v>
      </c>
      <c r="F45" s="3" t="s">
        <v>86</v>
      </c>
    </row>
    <row r="46" spans="1:6" x14ac:dyDescent="0.25">
      <c r="A46" s="4" t="s">
        <v>3</v>
      </c>
      <c r="B46" s="23">
        <f>IFERROR(נתונים!$F$23,"")</f>
        <v>127122</v>
      </c>
      <c r="C46" s="23">
        <f>IFERROR(נתונים!$G$23,"")</f>
        <v>121838</v>
      </c>
      <c r="D46" s="23">
        <f>IFERROR(נתונים!$H$23,"")</f>
        <v>144245</v>
      </c>
      <c r="E46" s="23">
        <f>IFERROR(נתונים!$L$23,"")</f>
        <v>145315</v>
      </c>
      <c r="F46" s="23">
        <f>IFERROR(נתונים!$M$23,"")</f>
        <v>155090</v>
      </c>
    </row>
    <row r="47" spans="1:6" x14ac:dyDescent="0.25">
      <c r="A47" s="4" t="s">
        <v>4</v>
      </c>
      <c r="B47" s="23">
        <f>IFERROR(נתונים!$F$68,"")</f>
        <v>160048</v>
      </c>
      <c r="C47" s="23">
        <f>IFERROR(נתונים!$G$68,"")</f>
        <v>124101</v>
      </c>
      <c r="D47" s="23">
        <f>IFERROR(נתונים!$H$68,"")</f>
        <v>148120</v>
      </c>
      <c r="E47" s="23">
        <f>IFERROR(נתונים!$L$68,"")</f>
        <v>168625</v>
      </c>
      <c r="F47" s="23">
        <f>IFERROR(נתונים!$M$68,"")</f>
        <v>186519</v>
      </c>
    </row>
    <row r="48" spans="1:6" x14ac:dyDescent="0.25">
      <c r="A48" s="4" t="s">
        <v>5</v>
      </c>
      <c r="B48" s="23">
        <f>IFERROR(נתונים!$F$113,"")</f>
        <v>23071</v>
      </c>
      <c r="C48" s="23">
        <f>IFERROR(נתונים!$G$113,"")</f>
        <v>28491</v>
      </c>
      <c r="D48" s="23">
        <f>IFERROR(נתונים!$H$113,"")</f>
        <v>47903</v>
      </c>
      <c r="E48" s="23">
        <f>IFERROR(נתונים!$L$113,"")</f>
        <v>45600</v>
      </c>
      <c r="F48" s="23">
        <f>IFERROR(נתונים!$M$113,"")</f>
        <v>56459</v>
      </c>
    </row>
    <row r="49" spans="1:6" x14ac:dyDescent="0.25">
      <c r="A49" s="4" t="s">
        <v>6</v>
      </c>
      <c r="B49" s="23">
        <f>IFERROR(נתונים!$F$158,"")</f>
        <v>59251</v>
      </c>
      <c r="C49" s="23">
        <f>IFERROR(נתונים!$G$158,"")</f>
        <v>67627</v>
      </c>
      <c r="D49" s="23">
        <f>IFERROR(נתונים!$H$158,"")</f>
        <v>78632</v>
      </c>
      <c r="E49" s="23">
        <f>IFERROR(נתונים!$L$158,"")</f>
        <v>80574</v>
      </c>
      <c r="F49" s="23">
        <f>IFERROR(נתונים!$M$158,"")</f>
        <v>79790</v>
      </c>
    </row>
    <row r="50" spans="1:6" x14ac:dyDescent="0.25">
      <c r="A50" s="4" t="s">
        <v>7</v>
      </c>
      <c r="B50" s="23">
        <f>IFERROR(נתונים!$F$203,"")</f>
        <v>26985</v>
      </c>
      <c r="C50" s="23">
        <f>IFERROR(נתונים!$G$203,"")</f>
        <v>34396</v>
      </c>
      <c r="D50" s="23">
        <f>IFERROR(נתונים!$H$203,"")</f>
        <v>38266</v>
      </c>
      <c r="E50" s="23">
        <f>IFERROR(נתונים!$L$203,"")</f>
        <v>39211</v>
      </c>
      <c r="F50" s="23">
        <f>IFERROR(נתונים!$M$203,"")</f>
        <v>38465</v>
      </c>
    </row>
    <row r="51" spans="1:6" x14ac:dyDescent="0.25">
      <c r="A51" s="24" t="s">
        <v>72</v>
      </c>
      <c r="B51" s="6">
        <f>IF(COUNT(B46:B50)&lt;5,"",SUM(B46:B50))</f>
        <v>396477</v>
      </c>
      <c r="C51" s="6">
        <f>IF(COUNT(C46:C50)&lt;5,"",SUM(C46:C50))</f>
        <v>376453</v>
      </c>
      <c r="D51" s="6">
        <f>IF(COUNT(D46:D50)&lt;5,"",SUM(D46:D50))</f>
        <v>457166</v>
      </c>
      <c r="E51" s="6">
        <f>IF(COUNT(E46:E50)&lt;5,"",SUM(E46:E50))</f>
        <v>479325</v>
      </c>
      <c r="F51" s="6">
        <f>IF(COUNT(F46:F50)&lt;5,"",SUM(F46:F50))</f>
        <v>516323</v>
      </c>
    </row>
    <row r="54" spans="1:6" ht="15.75" x14ac:dyDescent="0.25">
      <c r="A54" s="13" t="s">
        <v>91</v>
      </c>
    </row>
    <row r="55" spans="1:6" x14ac:dyDescent="0.25">
      <c r="A55" s="3" t="s">
        <v>66</v>
      </c>
      <c r="B55" s="3" t="s">
        <v>67</v>
      </c>
      <c r="C55" s="3" t="s">
        <v>68</v>
      </c>
      <c r="D55" s="3" t="s">
        <v>69</v>
      </c>
      <c r="E55" s="3" t="s">
        <v>85</v>
      </c>
      <c r="F55" s="3" t="s">
        <v>86</v>
      </c>
    </row>
    <row r="56" spans="1:6" x14ac:dyDescent="0.25">
      <c r="A56" s="4" t="s">
        <v>3</v>
      </c>
      <c r="B56" s="23">
        <f>IFERROR(נתונים!$F$24,"")</f>
        <v>107730</v>
      </c>
      <c r="C56" s="23">
        <f>IFERROR(נתונים!$G$24,"")</f>
        <v>117053</v>
      </c>
      <c r="D56" s="23">
        <f>IFERROR(נתונים!$H$24,"")</f>
        <v>71892</v>
      </c>
      <c r="E56" s="23">
        <f>IFERROR(נתונים!$L$24,"")</f>
        <v>81501</v>
      </c>
      <c r="F56" s="23">
        <f>IFERROR(נתונים!$M$24,"")</f>
        <v>60917</v>
      </c>
    </row>
    <row r="57" spans="1:6" x14ac:dyDescent="0.25">
      <c r="A57" s="4" t="s">
        <v>4</v>
      </c>
      <c r="B57" s="23">
        <f>IFERROR(נתונים!$F$69,"")</f>
        <v>105476</v>
      </c>
      <c r="C57" s="23">
        <f>IFERROR(נתונים!$G$69,"")</f>
        <v>155828</v>
      </c>
      <c r="D57" s="23">
        <f>IFERROR(נתונים!$H$69,"")</f>
        <v>154647</v>
      </c>
      <c r="E57" s="23">
        <f>IFERROR(נתונים!$L$69,"")</f>
        <v>132426</v>
      </c>
      <c r="F57" s="23">
        <f>IFERROR(נתונים!$M$69,"")</f>
        <v>129479</v>
      </c>
    </row>
    <row r="58" spans="1:6" x14ac:dyDescent="0.25">
      <c r="A58" s="4" t="s">
        <v>5</v>
      </c>
      <c r="B58" s="23">
        <f>IFERROR(נתונים!$F$114,"")</f>
        <v>86550</v>
      </c>
      <c r="C58" s="23">
        <f>IFERROR(נתונים!$G$114,"")</f>
        <v>82644</v>
      </c>
      <c r="D58" s="23">
        <f>IFERROR(נתונים!$H$114,"")</f>
        <v>82849</v>
      </c>
      <c r="E58" s="23">
        <f>IFERROR(נתונים!$L$114,"")</f>
        <v>74960</v>
      </c>
      <c r="F58" s="23">
        <f>IFERROR(נתונים!$M$114,"")</f>
        <v>77734</v>
      </c>
    </row>
    <row r="59" spans="1:6" x14ac:dyDescent="0.25">
      <c r="A59" s="4" t="s">
        <v>6</v>
      </c>
      <c r="B59" s="23">
        <f>IFERROR(נתונים!$F$159,"")</f>
        <v>49364</v>
      </c>
      <c r="C59" s="23">
        <f>IFERROR(נתונים!$G$159,"")</f>
        <v>62575</v>
      </c>
      <c r="D59" s="23">
        <f>IFERROR(נתונים!$H$159,"")</f>
        <v>65536</v>
      </c>
      <c r="E59" s="23">
        <f>IFERROR(נתונים!$L$159,"")</f>
        <v>53690</v>
      </c>
      <c r="F59" s="23">
        <f>IFERROR(נתונים!$M$159,"")</f>
        <v>49125</v>
      </c>
    </row>
    <row r="60" spans="1:6" x14ac:dyDescent="0.25">
      <c r="A60" s="4" t="s">
        <v>7</v>
      </c>
      <c r="B60" s="23">
        <f>IFERROR(נתונים!$F$204,"")</f>
        <v>68866</v>
      </c>
      <c r="C60" s="23">
        <f>IFERROR(נתונים!$G$204,"")</f>
        <v>77175</v>
      </c>
      <c r="D60" s="23">
        <f>IFERROR(נתונים!$H$204,"")</f>
        <v>83776</v>
      </c>
      <c r="E60" s="23">
        <f>IFERROR(נתונים!$L$204,"")</f>
        <v>70439</v>
      </c>
      <c r="F60" s="23">
        <f>IFERROR(נתונים!$M$204,"")</f>
        <v>83533</v>
      </c>
    </row>
    <row r="61" spans="1:6" x14ac:dyDescent="0.25">
      <c r="A61" s="24" t="s">
        <v>72</v>
      </c>
      <c r="B61" s="6">
        <f>IF(COUNT(B56:B60)&lt;5,"",SUM(B56:B60))</f>
        <v>417986</v>
      </c>
      <c r="C61" s="6">
        <f>IF(COUNT(C56:C60)&lt;5,"",SUM(C56:C60))</f>
        <v>495275</v>
      </c>
      <c r="D61" s="6">
        <f>IF(COUNT(D56:D60)&lt;5,"",SUM(D56:D60))</f>
        <v>458700</v>
      </c>
      <c r="E61" s="6">
        <f>IF(COUNT(E56:E60)&lt;5,"",SUM(E56:E60))</f>
        <v>413016</v>
      </c>
      <c r="F61" s="6">
        <f>IF(COUNT(F56:F60)&lt;5,"",SUM(F56:F60))</f>
        <v>400788</v>
      </c>
    </row>
    <row r="64" spans="1:6" ht="15.75" x14ac:dyDescent="0.25">
      <c r="A64" s="13" t="s">
        <v>92</v>
      </c>
    </row>
    <row r="65" spans="1:6" x14ac:dyDescent="0.25">
      <c r="A65" s="3" t="s">
        <v>66</v>
      </c>
      <c r="B65" s="3" t="s">
        <v>67</v>
      </c>
      <c r="C65" s="3" t="s">
        <v>68</v>
      </c>
      <c r="D65" s="3" t="s">
        <v>69</v>
      </c>
      <c r="E65" s="3" t="s">
        <v>85</v>
      </c>
      <c r="F65" s="3" t="s">
        <v>86</v>
      </c>
    </row>
    <row r="66" spans="1:6" x14ac:dyDescent="0.25">
      <c r="A66" s="4" t="s">
        <v>3</v>
      </c>
      <c r="B66" s="23">
        <f>IFERROR(נתונים!$F$25,"")</f>
        <v>21800</v>
      </c>
      <c r="C66" s="23">
        <f>IFERROR(נתונים!$G$25,"")</f>
        <v>20190</v>
      </c>
      <c r="D66" s="23">
        <f>IFERROR(נתונים!$H$25,"")</f>
        <v>35896</v>
      </c>
      <c r="E66" s="23">
        <f>IFERROR(נתונים!$L$25,"")</f>
        <v>43027</v>
      </c>
      <c r="F66" s="23">
        <f>IFERROR(נתונים!$M$25,"")</f>
        <v>40299</v>
      </c>
    </row>
    <row r="67" spans="1:6" x14ac:dyDescent="0.25">
      <c r="A67" s="4" t="s">
        <v>4</v>
      </c>
      <c r="B67" s="23">
        <f>IFERROR(נתונים!$F$70,"")</f>
        <v>32114</v>
      </c>
      <c r="C67" s="23">
        <f>IFERROR(נתונים!$G$70,"")</f>
        <v>31969</v>
      </c>
      <c r="D67" s="23">
        <f>IFERROR(נתונים!$H$70,"")</f>
        <v>44207</v>
      </c>
      <c r="E67" s="23">
        <f>IFERROR(נתונים!$L$70,"")</f>
        <v>52440</v>
      </c>
      <c r="F67" s="23">
        <f>IFERROR(נתונים!$M$70,"")</f>
        <v>58053</v>
      </c>
    </row>
    <row r="68" spans="1:6" x14ac:dyDescent="0.25">
      <c r="A68" s="4" t="s">
        <v>5</v>
      </c>
      <c r="B68" s="23">
        <f>IFERROR(נתונים!$F$115,"")</f>
        <v>37070</v>
      </c>
      <c r="C68" s="23">
        <f>IFERROR(נתונים!$G$115,"")</f>
        <v>36916</v>
      </c>
      <c r="D68" s="23">
        <f>IFERROR(נתונים!$H$115,"")</f>
        <v>40365</v>
      </c>
      <c r="E68" s="23">
        <f>IFERROR(נתונים!$L$115,"")</f>
        <v>42731</v>
      </c>
      <c r="F68" s="23">
        <f>IFERROR(נתונים!$M$115,"")</f>
        <v>40627</v>
      </c>
    </row>
    <row r="69" spans="1:6" x14ac:dyDescent="0.25">
      <c r="A69" s="4" t="s">
        <v>6</v>
      </c>
      <c r="B69" s="23">
        <f>IFERROR(נתונים!$F$160,"")</f>
        <v>15491</v>
      </c>
      <c r="C69" s="23">
        <f>IFERROR(נתונים!$G$160,"")</f>
        <v>20035</v>
      </c>
      <c r="D69" s="23">
        <f>IFERROR(נתונים!$H$160,"")</f>
        <v>25852</v>
      </c>
      <c r="E69" s="23">
        <f>IFERROR(נתונים!$L$160,"")</f>
        <v>27282</v>
      </c>
      <c r="F69" s="23">
        <f>IFERROR(נתונים!$M$160,"")</f>
        <v>27623</v>
      </c>
    </row>
    <row r="70" spans="1:6" x14ac:dyDescent="0.25">
      <c r="A70" s="4" t="s">
        <v>7</v>
      </c>
      <c r="B70" s="23">
        <f>IFERROR(נתונים!$F$205,"")</f>
        <v>4767</v>
      </c>
      <c r="C70" s="23">
        <f>IFERROR(נתונים!$G$205,"")</f>
        <v>4479</v>
      </c>
      <c r="D70" s="23">
        <f>IFERROR(נתונים!$H$205,"")</f>
        <v>6791</v>
      </c>
      <c r="E70" s="23">
        <f>IFERROR(נתונים!$L$205,"")</f>
        <v>9623</v>
      </c>
      <c r="F70" s="23">
        <f>IFERROR(נתונים!$M$205,"")</f>
        <v>11551</v>
      </c>
    </row>
    <row r="71" spans="1:6" x14ac:dyDescent="0.25">
      <c r="A71" s="24" t="s">
        <v>72</v>
      </c>
      <c r="B71" s="6">
        <f>IF(COUNT(B66:B70)&lt;5,"",SUM(B66:B70))</f>
        <v>111242</v>
      </c>
      <c r="C71" s="6">
        <f>IF(COUNT(C66:C70)&lt;5,"",SUM(C66:C70))</f>
        <v>113589</v>
      </c>
      <c r="D71" s="6">
        <f>IF(COUNT(D66:D70)&lt;5,"",SUM(D66:D70))</f>
        <v>153111</v>
      </c>
      <c r="E71" s="6">
        <f>IF(COUNT(E66:E70)&lt;5,"",SUM(E66:E70))</f>
        <v>175103</v>
      </c>
      <c r="F71" s="6">
        <f>IF(COUNT(F66:F70)&lt;5,"",SUM(F66:F70))</f>
        <v>178153</v>
      </c>
    </row>
    <row r="74" spans="1:6" ht="15.75" x14ac:dyDescent="0.25">
      <c r="A74" s="13" t="s">
        <v>93</v>
      </c>
    </row>
    <row r="75" spans="1:6" x14ac:dyDescent="0.25">
      <c r="A75" s="3" t="s">
        <v>66</v>
      </c>
      <c r="B75" s="3" t="s">
        <v>67</v>
      </c>
      <c r="C75" s="3" t="s">
        <v>68</v>
      </c>
      <c r="D75" s="3" t="s">
        <v>69</v>
      </c>
      <c r="E75" s="3" t="s">
        <v>85</v>
      </c>
      <c r="F75" s="3" t="s">
        <v>86</v>
      </c>
    </row>
    <row r="76" spans="1:6" x14ac:dyDescent="0.25">
      <c r="A76" s="4" t="s">
        <v>3</v>
      </c>
      <c r="B76" s="23">
        <f>IFERROR(נתונים!$F$28,"")</f>
        <v>437852</v>
      </c>
      <c r="C76" s="23">
        <f>IFERROR(נתונים!$G$28,"")</f>
        <v>492763</v>
      </c>
      <c r="D76" s="23">
        <f>IFERROR(נתונים!$H$28,"")</f>
        <v>539230</v>
      </c>
      <c r="E76" s="23">
        <f>IFERROR(נתונים!$L$28,"")</f>
        <v>558648</v>
      </c>
      <c r="F76" s="23">
        <f>IFERROR(נתונים!$M$28,"")</f>
        <v>567336</v>
      </c>
    </row>
    <row r="77" spans="1:6" x14ac:dyDescent="0.25">
      <c r="A77" s="4" t="s">
        <v>4</v>
      </c>
      <c r="B77" s="23">
        <f>IFERROR(נתונים!$F$73,"")</f>
        <v>462176</v>
      </c>
      <c r="C77" s="23">
        <f>IFERROR(נתונים!$G$73,"")</f>
        <v>503279</v>
      </c>
      <c r="D77" s="23">
        <f>IFERROR(נתונים!$H$73,"")</f>
        <v>561093</v>
      </c>
      <c r="E77" s="23">
        <f>IFERROR(נתונים!$L$73,"")</f>
        <v>580565</v>
      </c>
      <c r="F77" s="23">
        <f>IFERROR(נתונים!$M$73,"")</f>
        <v>600702</v>
      </c>
    </row>
    <row r="78" spans="1:6" x14ac:dyDescent="0.25">
      <c r="A78" s="4" t="s">
        <v>5</v>
      </c>
      <c r="B78" s="23">
        <f>IFERROR(נתונים!$F$118,"")</f>
        <v>275440</v>
      </c>
      <c r="C78" s="23">
        <f>IFERROR(נתונים!$G$118,"")</f>
        <v>307364</v>
      </c>
      <c r="D78" s="23">
        <f>IFERROR(נתונים!$H$118,"")</f>
        <v>344155</v>
      </c>
      <c r="E78" s="23">
        <f>IFERROR(נתונים!$L$118,"")</f>
        <v>351030</v>
      </c>
      <c r="F78" s="23">
        <f>IFERROR(נתונים!$M$118,"")</f>
        <v>358082</v>
      </c>
    </row>
    <row r="79" spans="1:6" x14ac:dyDescent="0.25">
      <c r="A79" s="4" t="s">
        <v>6</v>
      </c>
      <c r="B79" s="23">
        <f>IFERROR(נתונים!$F$163,"")</f>
        <v>269769</v>
      </c>
      <c r="C79" s="23">
        <f>IFERROR(נתונים!$G$163,"")</f>
        <v>303166</v>
      </c>
      <c r="D79" s="23">
        <f>IFERROR(נתונים!$H$163,"")</f>
        <v>332635</v>
      </c>
      <c r="E79" s="23">
        <f>IFERROR(נתונים!$L$163,"")</f>
        <v>340391</v>
      </c>
      <c r="F79" s="23">
        <f>IFERROR(נתונים!$M$163,"")</f>
        <v>345805</v>
      </c>
    </row>
    <row r="80" spans="1:6" x14ac:dyDescent="0.25">
      <c r="A80" s="4" t="s">
        <v>7</v>
      </c>
      <c r="B80" s="23">
        <f>IFERROR(נתונים!$F$208,"")</f>
        <v>108299</v>
      </c>
      <c r="C80" s="23">
        <f>IFERROR(נתונים!$G$208,"")</f>
        <v>120843</v>
      </c>
      <c r="D80" s="23">
        <f>IFERROR(נתונים!$H$208,"")</f>
        <v>133604</v>
      </c>
      <c r="E80" s="23">
        <f>IFERROR(נתונים!$L$208,"")</f>
        <v>135397</v>
      </c>
      <c r="F80" s="23">
        <f>IFERROR(נתונים!$M$208,"")</f>
        <v>138795</v>
      </c>
    </row>
    <row r="81" spans="1:6" x14ac:dyDescent="0.25">
      <c r="A81" s="24" t="s">
        <v>72</v>
      </c>
      <c r="B81" s="6">
        <f>IF(COUNT(B76:B80)&lt;5,"",SUM(B76:B80))</f>
        <v>1553536</v>
      </c>
      <c r="C81" s="6">
        <f>IF(COUNT(C76:C80)&lt;5,"",SUM(C76:C80))</f>
        <v>1727415</v>
      </c>
      <c r="D81" s="6">
        <f>IF(COUNT(D76:D80)&lt;5,"",SUM(D76:D80))</f>
        <v>1910717</v>
      </c>
      <c r="E81" s="6">
        <f>IF(COUNT(E76:E80)&lt;5,"",SUM(E76:E80))</f>
        <v>1966031</v>
      </c>
      <c r="F81" s="6">
        <f>IF(COUNT(F76:F80)&lt;5,"",SUM(F76:F80))</f>
        <v>2010720</v>
      </c>
    </row>
    <row r="84" spans="1:6" ht="15.75" x14ac:dyDescent="0.25">
      <c r="A84" s="13" t="s">
        <v>94</v>
      </c>
    </row>
    <row r="85" spans="1:6" x14ac:dyDescent="0.25">
      <c r="A85" s="3" t="s">
        <v>66</v>
      </c>
      <c r="B85" s="3" t="s">
        <v>67</v>
      </c>
      <c r="C85" s="3" t="s">
        <v>68</v>
      </c>
      <c r="D85" s="3" t="s">
        <v>69</v>
      </c>
      <c r="E85" s="3" t="s">
        <v>85</v>
      </c>
      <c r="F85" s="3" t="s">
        <v>86</v>
      </c>
    </row>
    <row r="86" spans="1:6" x14ac:dyDescent="0.25">
      <c r="A86" s="4" t="s">
        <v>3</v>
      </c>
      <c r="B86" s="23">
        <f>IFERROR(נתונים!$F$29,"")</f>
        <v>131057</v>
      </c>
      <c r="C86" s="23">
        <f>IFERROR(נתונים!$G$29,"")</f>
        <v>139540</v>
      </c>
      <c r="D86" s="23">
        <f>IFERROR(נתונים!$H$29,"")</f>
        <v>149005</v>
      </c>
      <c r="E86" s="23">
        <f>IFERROR(נתונים!$L$29,"")</f>
        <v>151062</v>
      </c>
      <c r="F86" s="23">
        <f>IFERROR(נתונים!$M$29,"")</f>
        <v>154079</v>
      </c>
    </row>
    <row r="87" spans="1:6" x14ac:dyDescent="0.25">
      <c r="A87" s="4" t="s">
        <v>4</v>
      </c>
      <c r="B87" s="23">
        <f>IFERROR(נתונים!$F$74,"")</f>
        <v>130002</v>
      </c>
      <c r="C87" s="23">
        <f>IFERROR(נתונים!$G$74,"")</f>
        <v>144387</v>
      </c>
      <c r="D87" s="23">
        <f>IFERROR(נתונים!$H$74,"")</f>
        <v>153919</v>
      </c>
      <c r="E87" s="23">
        <f>IFERROR(נתונים!$L$74,"")</f>
        <v>156979</v>
      </c>
      <c r="F87" s="23">
        <f>IFERROR(נתונים!$M$74,"")</f>
        <v>160134</v>
      </c>
    </row>
    <row r="88" spans="1:6" x14ac:dyDescent="0.25">
      <c r="A88" s="4" t="s">
        <v>5</v>
      </c>
      <c r="B88" s="23">
        <f>IFERROR(נתונים!$F$119,"")</f>
        <v>205433</v>
      </c>
      <c r="C88" s="23">
        <f>IFERROR(נתונים!$G$119,"")</f>
        <v>224114</v>
      </c>
      <c r="D88" s="23">
        <f>IFERROR(נתונים!$H$119,"")</f>
        <v>244163</v>
      </c>
      <c r="E88" s="23">
        <f>IFERROR(נתונים!$L$119,"")</f>
        <v>248278</v>
      </c>
      <c r="F88" s="23">
        <f>IFERROR(נתונים!$M$119,"")</f>
        <v>252304</v>
      </c>
    </row>
    <row r="89" spans="1:6" x14ac:dyDescent="0.25">
      <c r="A89" s="4" t="s">
        <v>6</v>
      </c>
      <c r="B89" s="23">
        <f>IFERROR(נתונים!$F$164,"")</f>
        <v>69501</v>
      </c>
      <c r="C89" s="23">
        <f>IFERROR(נתונים!$G$164,"")</f>
        <v>73707</v>
      </c>
      <c r="D89" s="23">
        <f>IFERROR(נתונים!$H$164,"")</f>
        <v>79391</v>
      </c>
      <c r="E89" s="23">
        <f>IFERROR(נתונים!$L$164,"")</f>
        <v>80537</v>
      </c>
      <c r="F89" s="23">
        <f>IFERROR(נתונים!$M$164,"")</f>
        <v>82993</v>
      </c>
    </row>
    <row r="90" spans="1:6" x14ac:dyDescent="0.25">
      <c r="A90" s="4" t="s">
        <v>7</v>
      </c>
      <c r="B90" s="23">
        <f>IFERROR(נתונים!$F$209,"")</f>
        <v>35450</v>
      </c>
      <c r="C90" s="23">
        <f>IFERROR(נתונים!$G$209,"")</f>
        <v>36396</v>
      </c>
      <c r="D90" s="23">
        <f>IFERROR(נתונים!$H$209,"")</f>
        <v>38958</v>
      </c>
      <c r="E90" s="23">
        <f>IFERROR(נתונים!$L$209,"")</f>
        <v>40036</v>
      </c>
      <c r="F90" s="23">
        <f>IFERROR(נתונים!$M$209,"")</f>
        <v>40916</v>
      </c>
    </row>
    <row r="91" spans="1:6" x14ac:dyDescent="0.25">
      <c r="A91" s="24" t="s">
        <v>72</v>
      </c>
      <c r="B91" s="6">
        <f>IF(COUNT(B86:B90)&lt;5,"",SUM(B86:B90))</f>
        <v>571443</v>
      </c>
      <c r="C91" s="6">
        <f>IF(COUNT(C86:C90)&lt;5,"",SUM(C86:C90))</f>
        <v>618144</v>
      </c>
      <c r="D91" s="6">
        <f>IF(COUNT(D86:D90)&lt;5,"",SUM(D86:D90))</f>
        <v>665436</v>
      </c>
      <c r="E91" s="6">
        <f>IF(COUNT(E86:E90)&lt;5,"",SUM(E86:E90))</f>
        <v>676892</v>
      </c>
      <c r="F91" s="6">
        <f>IF(COUNT(F86:F90)&lt;5,"",SUM(F86:F90))</f>
        <v>690426</v>
      </c>
    </row>
  </sheetData>
  <pageMargins left="0.75" right="0.75" top="1" bottom="1" header="0.5" footer="0.5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B9BD5"/>
    <pageSetUpPr fitToPage="1"/>
  </sheetPr>
  <dimension ref="A1:F111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95</v>
      </c>
    </row>
    <row r="2" spans="1:6" x14ac:dyDescent="0.25">
      <c r="A2" s="2" t="s">
        <v>96</v>
      </c>
    </row>
    <row r="4" spans="1:6" ht="15.75" x14ac:dyDescent="0.25">
      <c r="A4" s="13" t="s">
        <v>97</v>
      </c>
    </row>
    <row r="5" spans="1:6" x14ac:dyDescent="0.25">
      <c r="A5" s="3" t="s">
        <v>66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</row>
    <row r="6" spans="1:6" x14ac:dyDescent="0.25">
      <c r="A6" s="4" t="s">
        <v>3</v>
      </c>
      <c r="B6" s="17">
        <f>IFERROR(נתונים!$F$14*1/AVERAGE(נתונים!$E$26,נתונים!$F$26),"")</f>
        <v>0.14878906723810295</v>
      </c>
      <c r="C6" s="17">
        <f>IFERROR(נתונים!$G$14*1/AVERAGE(נתונים!$F$26,נתונים!$G$26),"")</f>
        <v>0.13809007053716765</v>
      </c>
      <c r="D6" s="17">
        <f>IFERROR(נתונים!$H$14*1/AVERAGE(נתונים!$G$26,נתונים!$H$26),"")</f>
        <v>0.15960660115446929</v>
      </c>
      <c r="E6" s="17">
        <f>IFERROR(נתונים!$K$14*2/AVERAGE(נתונים!$G$26,נתונים!$J$26),"")</f>
        <v>0.16515759979380243</v>
      </c>
      <c r="F6" s="17">
        <f>IFERROR(נתונים!$N$14*2/AVERAGE(נתונים!$H$26,נתונים!$M$26),"")</f>
        <v>0.1399473528496977</v>
      </c>
    </row>
    <row r="7" spans="1:6" x14ac:dyDescent="0.25">
      <c r="A7" s="4" t="s">
        <v>4</v>
      </c>
      <c r="B7" s="17">
        <f>IFERROR(נתונים!$F$59*1/AVERAGE(נתונים!$E$71,נתונים!$F$71),"")</f>
        <v>0.13521912733920238</v>
      </c>
      <c r="C7" s="17">
        <f>IFERROR(נתונים!$G$59*1/AVERAGE(נתונים!$F$71,נתונים!$G$71),"")</f>
        <v>0.16870560888467995</v>
      </c>
      <c r="D7" s="17">
        <f>IFERROR(נתונים!$H$59*1/AVERAGE(נתונים!$G$71,נתונים!$H$71),"")</f>
        <v>0.1581348044503344</v>
      </c>
      <c r="E7" s="17">
        <f>IFERROR(נתונים!$K$59*2/AVERAGE(נתונים!$G$71,נתונים!$J$71),"")</f>
        <v>0.1576501851516986</v>
      </c>
      <c r="F7" s="17">
        <f>IFERROR(נתונים!$N$59*2/AVERAGE(נתונים!$H$71,נתונים!$M$71),"")</f>
        <v>0.14932841147504344</v>
      </c>
    </row>
    <row r="8" spans="1:6" x14ac:dyDescent="0.25">
      <c r="A8" s="4" t="s">
        <v>5</v>
      </c>
      <c r="B8" s="17">
        <f>IFERROR(נתונים!$F$104*1/AVERAGE(נתונים!$E$116,נתונים!$F$116),"")</f>
        <v>0.19164341055014539</v>
      </c>
      <c r="C8" s="17">
        <f>IFERROR(נתונים!$G$104*1/AVERAGE(נתונים!$F$116,נתונים!$G$116),"")</f>
        <v>0.18569264548193284</v>
      </c>
      <c r="D8" s="17">
        <f>IFERROR(נתונים!$H$104*1/AVERAGE(נתונים!$G$116,נתונים!$H$116),"")</f>
        <v>0.17045884614802367</v>
      </c>
      <c r="E8" s="17">
        <f>IFERROR(נתונים!$K$104*2/AVERAGE(נתונים!$G$116,נתונים!$J$116),"")</f>
        <v>0.17035679905598858</v>
      </c>
      <c r="F8" s="17">
        <f>IFERROR(נתונים!$N$104*2/AVERAGE(נתונים!$H$116,נתונים!$M$116),"")</f>
        <v>0.15048331334227052</v>
      </c>
    </row>
    <row r="9" spans="1:6" x14ac:dyDescent="0.25">
      <c r="A9" s="4" t="s">
        <v>6</v>
      </c>
      <c r="B9" s="17">
        <f>IFERROR(נתונים!$F$149*1/AVERAGE(נתונים!$E$161,נתונים!$F$161),"")</f>
        <v>0.15713910859541927</v>
      </c>
      <c r="C9" s="17">
        <f>IFERROR(נתונים!$G$149*1/AVERAGE(נתונים!$F$161,נתונים!$G$161),"")</f>
        <v>0.14259780490648369</v>
      </c>
      <c r="D9" s="17">
        <f>IFERROR(נתונים!$H$149*1/AVERAGE(נתונים!$G$161,נתונים!$H$161),"")</f>
        <v>0.1266481079262137</v>
      </c>
      <c r="E9" s="17">
        <f>IFERROR(נתונים!$K$149*2/AVERAGE(נתונים!$G$161,נתונים!$J$161),"")</f>
        <v>0.13351126559493515</v>
      </c>
      <c r="F9" s="17">
        <f>IFERROR(נתונים!$N$149*2/AVERAGE(נתונים!$H$161,נתונים!$M$161),"")</f>
        <v>0.12437861714069129</v>
      </c>
    </row>
    <row r="10" spans="1:6" x14ac:dyDescent="0.25">
      <c r="A10" s="4" t="s">
        <v>7</v>
      </c>
      <c r="B10" s="17">
        <f>IFERROR(נתונים!$F$194*1/AVERAGE(נתונים!$E$206,נתונים!$F$206),"")</f>
        <v>0.19195757843570482</v>
      </c>
      <c r="C10" s="17">
        <f>IFERROR(נתונים!$G$194*1/AVERAGE(נתונים!$F$206,נתונים!$G$206),"")</f>
        <v>0.18595349201992079</v>
      </c>
      <c r="D10" s="17">
        <f>IFERROR(נתונים!$H$194*1/AVERAGE(נתונים!$G$206,נתונים!$H$206),"")</f>
        <v>0.16117529596348595</v>
      </c>
      <c r="E10" s="17">
        <f>IFERROR(נתונים!$K$194*2/AVERAGE(נתונים!$G$206,נתונים!$J$206),"")</f>
        <v>0.16859289222767987</v>
      </c>
      <c r="F10" s="17">
        <f>IFERROR(נתונים!$N$194*2/AVERAGE(נתונים!$H$206,נתונים!$M$206),"")</f>
        <v>0.14407210381865618</v>
      </c>
    </row>
    <row r="11" spans="1:6" x14ac:dyDescent="0.25">
      <c r="A11" s="24" t="s">
        <v>98</v>
      </c>
      <c r="B11" s="8">
        <f>IF(COUNT(B6:B10)=0,"",AVERAGE(B6:B10))</f>
        <v>0.16494965843171497</v>
      </c>
      <c r="C11" s="8">
        <f>IF(COUNT(C6:C10)=0,"",AVERAGE(C6:C10))</f>
        <v>0.16420792436603698</v>
      </c>
      <c r="D11" s="8">
        <f>IF(COUNT(D6:D10)=0,"",AVERAGE(D6:D10))</f>
        <v>0.15520473112850541</v>
      </c>
      <c r="E11" s="8">
        <f>IF(COUNT(E6:E10)=0,"",AVERAGE(E6:E10))</f>
        <v>0.15905374836482089</v>
      </c>
      <c r="F11" s="8">
        <f>IF(COUNT(F6:F10)=0,"",AVERAGE(F6:F10))</f>
        <v>0.14164195972527183</v>
      </c>
    </row>
    <row r="14" spans="1:6" ht="15.75" x14ac:dyDescent="0.25">
      <c r="A14" s="13" t="s">
        <v>99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</row>
    <row r="16" spans="1:6" x14ac:dyDescent="0.25">
      <c r="A16" s="4" t="s">
        <v>3</v>
      </c>
      <c r="B16" s="17">
        <f>IFERROR(נתונים!$F$32/100,"")</f>
        <v>0.15</v>
      </c>
      <c r="C16" s="17">
        <f>IFERROR(נתונים!$G$32/100,"")</f>
        <v>0.13800000000000001</v>
      </c>
      <c r="D16" s="17">
        <f>IFERROR(נתונים!$H$32/100,"")</f>
        <v>0.159</v>
      </c>
      <c r="E16" s="17">
        <f>IFERROR(נתונים!$K$32/100,"")</f>
        <v>0.16500000000000001</v>
      </c>
      <c r="F16" s="17">
        <f>IFERROR(נתונים!$N$32/100,"")</f>
        <v>0.14000000000000001</v>
      </c>
    </row>
    <row r="17" spans="1:6" x14ac:dyDescent="0.25">
      <c r="A17" s="4" t="s">
        <v>4</v>
      </c>
      <c r="B17" s="17">
        <f>IFERROR(נתונים!$F$77/100,"")</f>
        <v>0.13699999999999998</v>
      </c>
      <c r="C17" s="17">
        <f>IFERROR(נתונים!$G$77/100,"")</f>
        <v>0.16899999999999998</v>
      </c>
      <c r="D17" s="17">
        <f>IFERROR(נתונים!$H$77/100,"")</f>
        <v>0.158</v>
      </c>
      <c r="E17" s="17">
        <f>IFERROR(נתונים!$K$77/100,"")</f>
        <v>0.158</v>
      </c>
      <c r="F17" s="17">
        <f>IFERROR(נתונים!$N$77/100,"")</f>
        <v>0.14899999999999999</v>
      </c>
    </row>
    <row r="18" spans="1:6" x14ac:dyDescent="0.25">
      <c r="A18" s="4" t="s">
        <v>5</v>
      </c>
      <c r="B18" s="17">
        <f>IFERROR(נתונים!$F$122/100,"")</f>
        <v>0.191</v>
      </c>
      <c r="C18" s="17">
        <f>IFERROR(נתונים!$G$122/100,"")</f>
        <v>0.185</v>
      </c>
      <c r="D18" s="17">
        <f>IFERROR(נתונים!$H$122/100,"")</f>
        <v>0.17</v>
      </c>
      <c r="E18" s="17">
        <f>IFERROR(נתונים!$K$122/100,"")</f>
        <v>0.17</v>
      </c>
      <c r="F18" s="17">
        <f>IFERROR(נתונים!$N$122/100,"")</f>
        <v>0.15</v>
      </c>
    </row>
    <row r="19" spans="1:6" x14ac:dyDescent="0.25">
      <c r="A19" s="4" t="s">
        <v>6</v>
      </c>
      <c r="B19" s="17">
        <f>IFERROR(נתונים!$F$167/100,"")</f>
        <v>0.157</v>
      </c>
      <c r="C19" s="17">
        <f>IFERROR(נתונים!$G$167/100,"")</f>
        <v>0.14199999999999999</v>
      </c>
      <c r="D19" s="17">
        <f>IFERROR(נתונים!$H$167/100,"")</f>
        <v>0.126</v>
      </c>
      <c r="E19" s="17">
        <f>IFERROR(נתונים!$K$167/100,"")</f>
        <v>0.13300000000000001</v>
      </c>
      <c r="F19" s="17">
        <f>IFERROR(נתונים!$N$167/100,"")</f>
        <v>0.124</v>
      </c>
    </row>
    <row r="20" spans="1:6" x14ac:dyDescent="0.25">
      <c r="A20" s="4" t="s">
        <v>7</v>
      </c>
      <c r="B20" s="17">
        <f>IFERROR(נתונים!$F$212/100,"")</f>
        <v>0.19699999999999998</v>
      </c>
      <c r="C20" s="17">
        <f>IFERROR(נתונים!$G$212/100,"")</f>
        <v>0.19</v>
      </c>
      <c r="D20" s="17">
        <f>IFERROR(נתונים!$H$212/100,"")</f>
        <v>0.16200000000000001</v>
      </c>
      <c r="E20" s="17">
        <f>IFERROR(נתונים!$K$212/100,"")</f>
        <v>0.17100000000000001</v>
      </c>
      <c r="F20" s="17">
        <f>IFERROR(נתונים!$N$212/100,"")</f>
        <v>0.14499999999999999</v>
      </c>
    </row>
    <row r="21" spans="1:6" x14ac:dyDescent="0.25">
      <c r="A21" s="24" t="s">
        <v>98</v>
      </c>
      <c r="B21" s="8">
        <f>IF(COUNT(B16:B20)=0,"",AVERAGE(B16:B20))</f>
        <v>0.16639999999999999</v>
      </c>
      <c r="C21" s="8">
        <f>IF(COUNT(C16:C20)=0,"",AVERAGE(C16:C20))</f>
        <v>0.1648</v>
      </c>
      <c r="D21" s="8">
        <f>IF(COUNT(D16:D20)=0,"",AVERAGE(D16:D20))</f>
        <v>0.155</v>
      </c>
      <c r="E21" s="8">
        <f>IF(COUNT(E16:E20)=0,"",AVERAGE(E16:E20))</f>
        <v>0.15940000000000001</v>
      </c>
      <c r="F21" s="8">
        <f>IF(COUNT(F16:F20)=0,"",AVERAGE(F16:F20))</f>
        <v>0.1416</v>
      </c>
    </row>
    <row r="24" spans="1:6" ht="15.75" x14ac:dyDescent="0.25">
      <c r="A24" s="13" t="s">
        <v>100</v>
      </c>
    </row>
    <row r="25" spans="1:6" x14ac:dyDescent="0.25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70</v>
      </c>
      <c r="F25" s="3" t="s">
        <v>71</v>
      </c>
    </row>
    <row r="26" spans="1:6" x14ac:dyDescent="0.25">
      <c r="A26" s="4" t="s">
        <v>3</v>
      </c>
      <c r="B26" s="19">
        <f>IFERROR(נתונים!$F$14*1/AVERAGE(נתונים!$E$18,נתונים!$F$18),"")</f>
        <v>1.0888516239940882E-2</v>
      </c>
      <c r="C26" s="19">
        <f>IFERROR(נתונים!$G$14*1/AVERAGE(נתונים!$F$18,נתונים!$G$18),"")</f>
        <v>1.0849994386708863E-2</v>
      </c>
      <c r="D26" s="19">
        <f>IFERROR(נתונים!$H$14*1/AVERAGE(נתונים!$G$18,נתונים!$H$18),"")</f>
        <v>1.3179079924894572E-2</v>
      </c>
      <c r="E26" s="19">
        <f>IFERROR(נתונים!$K$14*2/AVERAGE(נתונים!$G$18,נתונים!$J$18),"")</f>
        <v>1.3431341193525856E-2</v>
      </c>
      <c r="F26" s="19">
        <f>IFERROR(נתונים!$N$14*2/AVERAGE(נתונים!$H$18,נתונים!$M$18),"")</f>
        <v>1.170457371698889E-2</v>
      </c>
    </row>
    <row r="27" spans="1:6" x14ac:dyDescent="0.25">
      <c r="A27" s="4" t="s">
        <v>4</v>
      </c>
      <c r="B27" s="19">
        <f>IFERROR(נתונים!$F$59*1/AVERAGE(נתונים!$E$63,נתונים!$F$63),"")</f>
        <v>9.8234175343879029E-3</v>
      </c>
      <c r="C27" s="19">
        <f>IFERROR(נתונים!$G$59*1/AVERAGE(נתונים!$F$63,נתונים!$G$63),"")</f>
        <v>1.2917191809356065E-2</v>
      </c>
      <c r="D27" s="19">
        <f>IFERROR(נתונים!$H$59*1/AVERAGE(נתונים!$G$63,נתונים!$H$63),"")</f>
        <v>1.237487353197606E-2</v>
      </c>
      <c r="E27" s="19">
        <f>IFERROR(נתונים!$K$59*2/AVERAGE(נתונים!$G$63,נתונים!$J$63),"")</f>
        <v>1.230271602150828E-2</v>
      </c>
      <c r="F27" s="19">
        <f>IFERROR(נתונים!$N$59*2/AVERAGE(נתונים!$H$63,נתונים!$M$63),"")</f>
        <v>1.137875054594599E-2</v>
      </c>
    </row>
    <row r="28" spans="1:6" x14ac:dyDescent="0.25">
      <c r="A28" s="4" t="s">
        <v>5</v>
      </c>
      <c r="B28" s="19">
        <f>IFERROR(נתונים!$F$104*1/AVERAGE(נתונים!$E$108,נתונים!$F$108),"")</f>
        <v>1.1203702013471824E-2</v>
      </c>
      <c r="C28" s="19">
        <f>IFERROR(נתונים!$G$104*1/AVERAGE(נתונים!$F$108,נתונים!$G$108),"")</f>
        <v>1.1682855971053074E-2</v>
      </c>
      <c r="D28" s="19">
        <f>IFERROR(נתונים!$H$104*1/AVERAGE(נתונים!$G$108,נתונים!$H$108),"")</f>
        <v>1.0860171910927301E-2</v>
      </c>
      <c r="E28" s="19">
        <f>IFERROR(נתונים!$K$104*2/AVERAGE(נתונים!$G$108,נתונים!$J$108),"")</f>
        <v>1.0939945958342058E-2</v>
      </c>
      <c r="F28" s="19">
        <f>IFERROR(נתונים!$N$104*2/AVERAGE(נתונים!$H$108,נתונים!$M$108),"")</f>
        <v>9.4205945646066921E-3</v>
      </c>
    </row>
    <row r="29" spans="1:6" x14ac:dyDescent="0.25">
      <c r="A29" s="4" t="s">
        <v>6</v>
      </c>
      <c r="B29" s="19">
        <f>IFERROR(נתונים!$F$149*1/AVERAGE(נתונים!$E$153,נתונים!$F$153),"")</f>
        <v>1.0703871471833395E-2</v>
      </c>
      <c r="C29" s="19">
        <f>IFERROR(נתונים!$G$149*1/AVERAGE(נתונים!$F$153,נתונים!$G$153),"")</f>
        <v>1.0154969435463401E-2</v>
      </c>
      <c r="D29" s="19">
        <f>IFERROR(נתונים!$H$149*1/AVERAGE(נתונים!$G$153,נתונים!$H$153),"")</f>
        <v>8.9921318846009745E-3</v>
      </c>
      <c r="E29" s="19">
        <f>IFERROR(נתונים!$K$149*2/AVERAGE(נתונים!$G$153,נתונים!$J$153),"")</f>
        <v>9.5212379822588924E-3</v>
      </c>
      <c r="F29" s="19">
        <f>IFERROR(נתונים!$N$149*2/AVERAGE(נתונים!$H$153,נתונים!$M$153),"")</f>
        <v>8.8726567845874502E-3</v>
      </c>
    </row>
    <row r="30" spans="1:6" x14ac:dyDescent="0.25">
      <c r="A30" s="4" t="s">
        <v>7</v>
      </c>
      <c r="B30" s="19">
        <f>IFERROR(נתונים!$F$194*1/AVERAGE(נתונים!$E$198,נתונים!$F$198),"")</f>
        <v>1.0403594317300048E-2</v>
      </c>
      <c r="C30" s="19">
        <f>IFERROR(נתונים!$G$194*1/AVERAGE(נתונים!$F$198,נתונים!$G$198),"")</f>
        <v>1.0086014003862548E-2</v>
      </c>
      <c r="D30" s="19">
        <f>IFERROR(נתונים!$H$194*1/AVERAGE(נתונים!$G$198,נתונים!$H$198),"")</f>
        <v>8.5866913882324328E-3</v>
      </c>
      <c r="E30" s="19">
        <f>IFERROR(נתונים!$K$194*2/AVERAGE(נתונים!$G$198,נתונים!$J$198),"")</f>
        <v>9.1337781517209001E-3</v>
      </c>
      <c r="F30" s="19">
        <f>IFERROR(נתונים!$N$194*2/AVERAGE(נתונים!$H$198,נתונים!$M$198),"")</f>
        <v>7.4363225531140914E-3</v>
      </c>
    </row>
    <row r="31" spans="1:6" x14ac:dyDescent="0.25">
      <c r="A31" s="24" t="s">
        <v>98</v>
      </c>
      <c r="B31" s="10">
        <f>IF(COUNT(B26:B30)=0,"",AVERAGE(B26:B30))</f>
        <v>1.0604620315386811E-2</v>
      </c>
      <c r="C31" s="10">
        <f>IF(COUNT(C26:C30)=0,"",AVERAGE(C26:C30))</f>
        <v>1.113820512128879E-2</v>
      </c>
      <c r="D31" s="10">
        <f>IF(COUNT(D26:D30)=0,"",AVERAGE(D26:D30))</f>
        <v>1.0798589728126268E-2</v>
      </c>
      <c r="E31" s="10">
        <f>IF(COUNT(E26:E30)=0,"",AVERAGE(E26:E30))</f>
        <v>1.1065803861471197E-2</v>
      </c>
      <c r="F31" s="10">
        <f>IF(COUNT(F26:F30)=0,"",AVERAGE(F26:F30))</f>
        <v>9.7625796330486226E-3</v>
      </c>
    </row>
    <row r="34" spans="1:6" ht="15.75" x14ac:dyDescent="0.25">
      <c r="A34" s="13" t="s">
        <v>101</v>
      </c>
    </row>
    <row r="35" spans="1:6" x14ac:dyDescent="0.25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70</v>
      </c>
      <c r="F35" s="3" t="s">
        <v>71</v>
      </c>
    </row>
    <row r="36" spans="1:6" x14ac:dyDescent="0.25">
      <c r="A36" s="4" t="s">
        <v>3</v>
      </c>
      <c r="B36" s="27">
        <f>IFERROR(AVERAGE(נתונים!$E$18,נתונים!$F$18)/AVERAGE(נתונים!$E$26,נתונים!$F$26),"")</f>
        <v>13.664769740832087</v>
      </c>
      <c r="C36" s="27">
        <f>IFERROR(AVERAGE(נתונים!$F$18,נתונים!$G$18)/AVERAGE(נתונים!$F$26,נתונים!$G$26),"")</f>
        <v>12.727202025682764</v>
      </c>
      <c r="D36" s="27">
        <f>IFERROR(AVERAGE(נתונים!$G$18,נתונים!$H$18)/AVERAGE(נתונים!$G$26,נתונים!$H$26),"")</f>
        <v>12.110602717643514</v>
      </c>
      <c r="E36" s="27">
        <f>IFERROR(AVERAGE(נתונים!$G$18,נתונים!$J$18)/AVERAGE(נתונים!$G$26,נתונים!$J$26),"")</f>
        <v>12.296433946105942</v>
      </c>
      <c r="F36" s="27">
        <f>IFERROR(AVERAGE(נתונים!$H$18,נתונים!$M$18)/AVERAGE(נתונים!$H$26,נתונים!$M$26),"")</f>
        <v>11.956638168425364</v>
      </c>
    </row>
    <row r="37" spans="1:6" x14ac:dyDescent="0.25">
      <c r="A37" s="4" t="s">
        <v>4</v>
      </c>
      <c r="B37" s="27">
        <f>IFERROR(AVERAGE(נתונים!$E$63,נתונים!$F$63)/AVERAGE(נתונים!$E$71,נתונים!$F$71),"")</f>
        <v>13.764978111319575</v>
      </c>
      <c r="C37" s="27">
        <f>IFERROR(AVERAGE(נתונים!$F$63,נתונים!$G$63)/AVERAGE(נתונים!$F$71,נתונים!$G$71),"")</f>
        <v>13.060548405148293</v>
      </c>
      <c r="D37" s="27">
        <f>IFERROR(AVERAGE(נתונים!$G$63,נתונים!$H$63)/AVERAGE(נתונים!$G$71,נתונים!$H$71),"")</f>
        <v>12.778700650291244</v>
      </c>
      <c r="E37" s="27">
        <f>IFERROR(AVERAGE(נתונים!$G$63,נתונים!$J$63)/AVERAGE(נתונים!$G$71,נתונים!$J$71),"")</f>
        <v>12.814258646309153</v>
      </c>
      <c r="F37" s="27">
        <f>IFERROR(AVERAGE(נתונים!$H$63,נתונים!$M$63)/AVERAGE(נתונים!$H$71,נתונים!$M$71),"")</f>
        <v>13.12344539693297</v>
      </c>
    </row>
    <row r="38" spans="1:6" x14ac:dyDescent="0.25">
      <c r="A38" s="4" t="s">
        <v>5</v>
      </c>
      <c r="B38" s="27">
        <f>IFERROR(AVERAGE(נתונים!$E$108,נתונים!$F$108)/AVERAGE(נתונים!$E$116,נתונים!$F$116),"")</f>
        <v>17.105364844558068</v>
      </c>
      <c r="C38" s="27">
        <f>IFERROR(AVERAGE(נתונים!$F$108,נתונים!$G$108)/AVERAGE(נתונים!$F$116,נתונים!$G$116),"")</f>
        <v>15.894456453287491</v>
      </c>
      <c r="D38" s="27">
        <f>IFERROR(AVERAGE(נתונים!$G$108,נתונים!$H$108)/AVERAGE(נתונים!$G$116,נתונים!$H$116),"")</f>
        <v>15.695777888793012</v>
      </c>
      <c r="E38" s="27">
        <f>IFERROR(AVERAGE(נתונים!$G$108,נתונים!$J$108)/AVERAGE(נתונים!$G$116,נתונים!$J$116),"")</f>
        <v>15.571996397851132</v>
      </c>
      <c r="F38" s="27">
        <f>IFERROR(AVERAGE(נתונים!$H$108,נתונים!$M$108)/AVERAGE(נתונים!$H$116,נתונים!$M$116),"")</f>
        <v>15.973865801171241</v>
      </c>
    </row>
    <row r="39" spans="1:6" x14ac:dyDescent="0.25">
      <c r="A39" s="4" t="s">
        <v>6</v>
      </c>
      <c r="B39" s="27">
        <f>IFERROR(AVERAGE(נתונים!$E$153,נתונים!$F$153)/AVERAGE(נתונים!$E$161,נתונים!$F$161),"")</f>
        <v>14.680586272819282</v>
      </c>
      <c r="C39" s="27">
        <f>IFERROR(AVERAGE(נתונים!$F$153,נתונים!$G$153)/AVERAGE(נתונים!$F$161,נתונים!$G$161),"")</f>
        <v>14.042169778325533</v>
      </c>
      <c r="D39" s="27">
        <f>IFERROR(AVERAGE(נתונים!$G$153,נתונים!$H$153)/AVERAGE(נתונים!$G$161,נתונים!$H$161),"")</f>
        <v>14.084325002294349</v>
      </c>
      <c r="E39" s="27">
        <f>IFERROR(AVERAGE(נתונים!$G$153,נתונים!$J$153)/AVERAGE(נתונים!$G$161,נתונים!$J$161),"")</f>
        <v>14.022469120476693</v>
      </c>
      <c r="F39" s="27">
        <f>IFERROR(AVERAGE(נתונים!$H$153,נתונים!$M$153)/AVERAGE(נתונים!$H$161,נתונים!$M$161),"")</f>
        <v>14.01819321544674</v>
      </c>
    </row>
    <row r="40" spans="1:6" x14ac:dyDescent="0.25">
      <c r="A40" s="4" t="s">
        <v>7</v>
      </c>
      <c r="B40" s="27">
        <f>IFERROR(AVERAGE(נתונים!$E$198,נתונים!$F$198)/AVERAGE(נתונים!$E$206,נתונים!$F$206),"")</f>
        <v>18.451082633672115</v>
      </c>
      <c r="C40" s="27">
        <f>IFERROR(AVERAGE(נתונים!$F$198,נתונים!$G$198)/AVERAGE(נתונים!$F$206,נתונים!$G$206),"")</f>
        <v>18.436767185600566</v>
      </c>
      <c r="D40" s="27">
        <f>IFERROR(AVERAGE(נתונים!$G$198,נתונים!$H$198)/AVERAGE(נתונים!$G$206,נתונים!$H$206),"")</f>
        <v>18.770360861503352</v>
      </c>
      <c r="E40" s="27">
        <f>IFERROR(AVERAGE(נתונים!$G$198,נתונים!$J$198)/AVERAGE(נתונים!$G$206,נתונים!$J$206),"")</f>
        <v>18.458176827506502</v>
      </c>
      <c r="F40" s="27">
        <f>IFERROR(AVERAGE(נתונים!$H$198,נתונים!$M$198)/AVERAGE(נתונים!$H$206,נתונים!$M$206),"")</f>
        <v>19.374106326025821</v>
      </c>
    </row>
    <row r="41" spans="1:6" x14ac:dyDescent="0.25">
      <c r="A41" s="24" t="s">
        <v>98</v>
      </c>
      <c r="B41" s="28">
        <f>IF(COUNT(B36:B40)=0,"",AVERAGE(B36:B40))</f>
        <v>15.533356320640227</v>
      </c>
      <c r="C41" s="28">
        <f>IF(COUNT(C36:C40)=0,"",AVERAGE(C36:C40))</f>
        <v>14.832228769608928</v>
      </c>
      <c r="D41" s="28">
        <f>IF(COUNT(D36:D40)=0,"",AVERAGE(D36:D40))</f>
        <v>14.687953424105094</v>
      </c>
      <c r="E41" s="28">
        <f>IF(COUNT(E36:E40)=0,"",AVERAGE(E36:E40))</f>
        <v>14.632666987649884</v>
      </c>
      <c r="F41" s="28">
        <f>IF(COUNT(F36:F40)=0,"",AVERAGE(F36:F40))</f>
        <v>14.88924978160043</v>
      </c>
    </row>
    <row r="44" spans="1:6" ht="15.75" x14ac:dyDescent="0.25">
      <c r="A44" s="13" t="s">
        <v>102</v>
      </c>
    </row>
    <row r="45" spans="1:6" x14ac:dyDescent="0.25">
      <c r="A45" s="3" t="s">
        <v>66</v>
      </c>
      <c r="B45" s="3" t="s">
        <v>67</v>
      </c>
      <c r="C45" s="3" t="s">
        <v>68</v>
      </c>
      <c r="D45" s="3" t="s">
        <v>69</v>
      </c>
      <c r="E45" s="3" t="s">
        <v>70</v>
      </c>
      <c r="F45" s="3" t="s">
        <v>71</v>
      </c>
    </row>
    <row r="46" spans="1:6" x14ac:dyDescent="0.25">
      <c r="A46" s="4" t="s">
        <v>3</v>
      </c>
      <c r="B46" s="19">
        <f>IFERROR(נתונים!$F$5*1/AVERAGE(נתונים!$E$18,נתונים!$F$18),"")</f>
        <v>2.3796438005359931E-2</v>
      </c>
      <c r="C46" s="19">
        <f>IFERROR(נתונים!$G$5*1/AVERAGE(נתונים!$F$18,נתונים!$G$18),"")</f>
        <v>2.408741386440278E-2</v>
      </c>
      <c r="D46" s="19">
        <f>IFERROR(נתונים!$H$5*1/AVERAGE(נתונים!$G$18,נתונים!$H$18),"")</f>
        <v>2.4340020799874153E-2</v>
      </c>
      <c r="E46" s="19">
        <f>IFERROR(נתונים!$K$5*2/AVERAGE(נתונים!$G$18,נתונים!$J$18),"")</f>
        <v>2.4533970190590622E-2</v>
      </c>
      <c r="F46" s="19">
        <f>IFERROR(נתונים!$N$5*2/AVERAGE(נתונים!$H$18,נתונים!$M$18),"")</f>
        <v>2.2992939695559267E-2</v>
      </c>
    </row>
    <row r="47" spans="1:6" x14ac:dyDescent="0.25">
      <c r="A47" s="4" t="s">
        <v>4</v>
      </c>
      <c r="B47" s="19">
        <f>IFERROR(נתונים!$F$50*1/AVERAGE(נתונים!$E$63,נתונים!$F$63),"")</f>
        <v>2.2363058246421413E-2</v>
      </c>
      <c r="C47" s="19">
        <f>IFERROR(נתונים!$G$50*1/AVERAGE(נתונים!$F$63,נתונים!$G$63),"")</f>
        <v>2.1764637638360815E-2</v>
      </c>
      <c r="D47" s="19">
        <f>IFERROR(נתונים!$H$50*1/AVERAGE(נתונים!$G$63,נתונים!$H$63),"")</f>
        <v>2.0321708123256732E-2</v>
      </c>
      <c r="E47" s="19">
        <f>IFERROR(נתונים!$K$50*2/AVERAGE(נתונים!$G$63,נתונים!$J$63),"")</f>
        <v>2.1000267503699651E-2</v>
      </c>
      <c r="F47" s="19">
        <f>IFERROR(נתונים!$N$50*2/AVERAGE(נתונים!$H$63,נתונים!$M$63),"")</f>
        <v>1.8637153993852441E-2</v>
      </c>
    </row>
    <row r="48" spans="1:6" x14ac:dyDescent="0.25">
      <c r="A48" s="4" t="s">
        <v>5</v>
      </c>
      <c r="B48" s="19">
        <f>IFERROR(נתונים!$F$95*1/AVERAGE(נתונים!$E$108,נתונים!$F$108),"")</f>
        <v>2.732471112246947E-2</v>
      </c>
      <c r="C48" s="19">
        <f>IFERROR(נתונים!$G$95*1/AVERAGE(נתונים!$F$108,נתונים!$G$108),"")</f>
        <v>2.5301789265265082E-2</v>
      </c>
      <c r="D48" s="19">
        <f>IFERROR(נתונים!$H$95*1/AVERAGE(נתונים!$G$108,נתונים!$H$108),"")</f>
        <v>2.2621178685514113E-2</v>
      </c>
      <c r="E48" s="19">
        <f>IFERROR(נתונים!$K$95*2/AVERAGE(נתונים!$G$108,נתונים!$J$108),"")</f>
        <v>2.3499147497831354E-2</v>
      </c>
      <c r="F48" s="19">
        <f>IFERROR(נתונים!$N$95*2/AVERAGE(נתונים!$H$108,נתונים!$M$108),"")</f>
        <v>2.0159224302731125E-2</v>
      </c>
    </row>
    <row r="49" spans="1:6" x14ac:dyDescent="0.25">
      <c r="A49" s="4" t="s">
        <v>6</v>
      </c>
      <c r="B49" s="19">
        <f>IFERROR(נתונים!$F$140*1/AVERAGE(נתונים!$E$153,נתונים!$F$153),"")</f>
        <v>2.5814919031544759E-2</v>
      </c>
      <c r="C49" s="19">
        <f>IFERROR(נתונים!$G$140*1/AVERAGE(נתונים!$F$153,נתונים!$G$153),"")</f>
        <v>2.3552602551907525E-2</v>
      </c>
      <c r="D49" s="19">
        <f>IFERROR(נתונים!$H$140*1/AVERAGE(נתונים!$G$153,נתונים!$H$153),"")</f>
        <v>2.1722297337655638E-2</v>
      </c>
      <c r="E49" s="19">
        <f>IFERROR(נתונים!$K$140*2/AVERAGE(נתונים!$G$153,נתונים!$J$153),"")</f>
        <v>2.2464101701517379E-2</v>
      </c>
      <c r="F49" s="19">
        <f>IFERROR(נתונים!$N$140*2/AVERAGE(נתונים!$H$153,נתונים!$M$153),"")</f>
        <v>2.0182902352938729E-2</v>
      </c>
    </row>
    <row r="50" spans="1:6" x14ac:dyDescent="0.25">
      <c r="A50" s="4" t="s">
        <v>7</v>
      </c>
      <c r="B50" s="19">
        <f>IFERROR(נתונים!$F$185*1/AVERAGE(נתונים!$E$198,נתונים!$F$198),"")</f>
        <v>2.3786486823071839E-2</v>
      </c>
      <c r="C50" s="19">
        <f>IFERROR(נתונים!$G$185*1/AVERAGE(נתונים!$F$198,נתונים!$G$198),"")</f>
        <v>2.0163520193297545E-2</v>
      </c>
      <c r="D50" s="19">
        <f>IFERROR(נתונים!$H$185*1/AVERAGE(נתונים!$G$198,נתונים!$H$198),"")</f>
        <v>1.8320807908874689E-2</v>
      </c>
      <c r="E50" s="19">
        <f>IFERROR(נתונים!$K$185*2/AVERAGE(נתונים!$G$198,נתונים!$J$198),"")</f>
        <v>1.9128495118085585E-2</v>
      </c>
      <c r="F50" s="19">
        <f>IFERROR(נתונים!$N$185*2/AVERAGE(נתונים!$H$198,נתונים!$M$198),"")</f>
        <v>1.5963958669996572E-2</v>
      </c>
    </row>
    <row r="51" spans="1:6" x14ac:dyDescent="0.25">
      <c r="A51" s="24" t="s">
        <v>98</v>
      </c>
      <c r="B51" s="10">
        <f>IF(COUNT(B46:B50)=0,"",AVERAGE(B46:B50))</f>
        <v>2.4617122645773482E-2</v>
      </c>
      <c r="C51" s="10">
        <f>IF(COUNT(C46:C50)=0,"",AVERAGE(C46:C50))</f>
        <v>2.2973992702646752E-2</v>
      </c>
      <c r="D51" s="10">
        <f>IF(COUNT(D46:D50)=0,"",AVERAGE(D46:D50))</f>
        <v>2.1465202571035066E-2</v>
      </c>
      <c r="E51" s="10">
        <f>IF(COUNT(E46:E50)=0,"",AVERAGE(E46:E50))</f>
        <v>2.2125196402344921E-2</v>
      </c>
      <c r="F51" s="10">
        <f>IF(COUNT(F46:F50)=0,"",AVERAGE(F46:F50))</f>
        <v>1.9587235803015628E-2</v>
      </c>
    </row>
    <row r="54" spans="1:6" ht="15.75" x14ac:dyDescent="0.25">
      <c r="A54" s="13" t="s">
        <v>103</v>
      </c>
    </row>
    <row r="55" spans="1:6" x14ac:dyDescent="0.25">
      <c r="A55" s="3" t="s">
        <v>66</v>
      </c>
      <c r="B55" s="3" t="s">
        <v>67</v>
      </c>
      <c r="C55" s="3" t="s">
        <v>68</v>
      </c>
      <c r="D55" s="3" t="s">
        <v>69</v>
      </c>
      <c r="E55" s="3" t="s">
        <v>70</v>
      </c>
      <c r="F55" s="3" t="s">
        <v>71</v>
      </c>
    </row>
    <row r="56" spans="1:6" x14ac:dyDescent="0.25">
      <c r="A56" s="4" t="s">
        <v>3</v>
      </c>
      <c r="B56" s="19">
        <f>IFERROR(נתונים!$F$44/100,"")</f>
        <v>2.3900000000000001E-2</v>
      </c>
      <c r="C56" s="19">
        <f>IFERROR(נתונים!$G$44/100,"")</f>
        <v>2.46E-2</v>
      </c>
      <c r="D56" s="19">
        <f>IFERROR(נתונים!$H$44/100,"")</f>
        <v>2.46E-2</v>
      </c>
      <c r="E56" s="19">
        <f>IFERROR(נתונים!$K$44/100,"")</f>
        <v>2.53E-2</v>
      </c>
      <c r="F56" s="19">
        <f>IFERROR(נתונים!$N$44/100,"")</f>
        <v>2.29E-2</v>
      </c>
    </row>
    <row r="57" spans="1:6" x14ac:dyDescent="0.25">
      <c r="A57" s="4" t="s">
        <v>4</v>
      </c>
      <c r="B57" s="19">
        <f>IFERROR(נתונים!$F$89/100,"")</f>
        <v>2.5699999999999997E-2</v>
      </c>
      <c r="C57" s="19">
        <f>IFERROR(נתונים!$G$89/100,"")</f>
        <v>2.4399999999999998E-2</v>
      </c>
      <c r="D57" s="19">
        <f>IFERROR(נתונים!$H$89/100,"")</f>
        <v>2.3099999999999999E-2</v>
      </c>
      <c r="E57" s="19">
        <f>IFERROR(נתונים!$K$89/100,"")</f>
        <v>2.4399999999999998E-2</v>
      </c>
      <c r="F57" s="19">
        <f>IFERROR(נתונים!$N$89/100,"")</f>
        <v>2.06E-2</v>
      </c>
    </row>
    <row r="58" spans="1:6" x14ac:dyDescent="0.25">
      <c r="A58" s="4" t="s">
        <v>5</v>
      </c>
      <c r="B58" s="19">
        <f>IFERROR(נתונים!$F$134/100,"")</f>
        <v>2.7400000000000001E-2</v>
      </c>
      <c r="C58" s="19">
        <f>IFERROR(נתונים!$G$134/100,"")</f>
        <v>2.5499999999999998E-2</v>
      </c>
      <c r="D58" s="19">
        <f>IFERROR(נתונים!$H$134/100,"")</f>
        <v>2.2700000000000001E-2</v>
      </c>
      <c r="E58" s="19">
        <f>IFERROR(נתונים!$K$134/100,"")</f>
        <v>2.3599999999999999E-2</v>
      </c>
      <c r="F58" s="19">
        <f>IFERROR(נתונים!$N$134/100,"")</f>
        <v>2.0299999999999999E-2</v>
      </c>
    </row>
    <row r="59" spans="1:6" x14ac:dyDescent="0.25">
      <c r="A59" s="4" t="s">
        <v>6</v>
      </c>
      <c r="B59" s="19">
        <f>IFERROR(נתונים!$F$179/100,"")</f>
        <v>2.9100000000000001E-2</v>
      </c>
      <c r="C59" s="19">
        <f>IFERROR(נתונים!$G$179/100,"")</f>
        <v>2.7400000000000001E-2</v>
      </c>
      <c r="D59" s="19">
        <f>IFERROR(נתונים!$H$179/100,"")</f>
        <v>2.4700000000000003E-2</v>
      </c>
      <c r="E59" s="19">
        <f>IFERROR(נתונים!$K$179/100,"")</f>
        <v>2.5899999999999999E-2</v>
      </c>
      <c r="F59" s="19">
        <f>IFERROR(נתונים!$N$179/100,"")</f>
        <v>2.29E-2</v>
      </c>
    </row>
    <row r="60" spans="1:6" x14ac:dyDescent="0.25">
      <c r="A60" s="4" t="s">
        <v>7</v>
      </c>
      <c r="B60" s="19">
        <f>IFERROR(נתונים!$F$224/100,"")</f>
        <v>2.75E-2</v>
      </c>
      <c r="C60" s="19">
        <f>IFERROR(נתונים!$G$224/100,"")</f>
        <v>2.29E-2</v>
      </c>
      <c r="D60" s="19">
        <f>IFERROR(נתונים!$H$224/100,"")</f>
        <v>2.12E-2</v>
      </c>
      <c r="E60" s="19">
        <f>IFERROR(נתונים!$K$224/100,"")</f>
        <v>2.1899999999999999E-2</v>
      </c>
      <c r="F60" s="19">
        <f>IFERROR(נתונים!$N$224/100,"")</f>
        <v>1.9099999999999999E-2</v>
      </c>
    </row>
    <row r="61" spans="1:6" x14ac:dyDescent="0.25">
      <c r="A61" s="24" t="s">
        <v>98</v>
      </c>
      <c r="B61" s="10">
        <f>IF(COUNT(B56:B60)=0,"",AVERAGE(B56:B60))</f>
        <v>2.6720000000000001E-2</v>
      </c>
      <c r="C61" s="10">
        <f>IF(COUNT(C56:C60)=0,"",AVERAGE(C56:C60))</f>
        <v>2.496E-2</v>
      </c>
      <c r="D61" s="10">
        <f>IF(COUNT(D56:D60)=0,"",AVERAGE(D56:D60))</f>
        <v>2.3259999999999999E-2</v>
      </c>
      <c r="E61" s="10">
        <f>IF(COUNT(E56:E60)=0,"",AVERAGE(E56:E60))</f>
        <v>2.4219999999999998E-2</v>
      </c>
      <c r="F61" s="10">
        <f>IF(COUNT(F56:F60)=0,"",AVERAGE(F56:F60))</f>
        <v>2.1160000000000002E-2</v>
      </c>
    </row>
    <row r="64" spans="1:6" ht="15.75" x14ac:dyDescent="0.25">
      <c r="A64" s="13" t="s">
        <v>104</v>
      </c>
    </row>
    <row r="65" spans="1:6" x14ac:dyDescent="0.25">
      <c r="A65" s="3" t="s">
        <v>66</v>
      </c>
      <c r="B65" s="3" t="s">
        <v>67</v>
      </c>
      <c r="C65" s="3" t="s">
        <v>68</v>
      </c>
      <c r="D65" s="3" t="s">
        <v>69</v>
      </c>
      <c r="E65" s="3" t="s">
        <v>70</v>
      </c>
      <c r="F65" s="3" t="s">
        <v>71</v>
      </c>
    </row>
    <row r="66" spans="1:6" x14ac:dyDescent="0.25">
      <c r="A66" s="4" t="s">
        <v>3</v>
      </c>
      <c r="B66" s="19">
        <f>IFERROR((נתונים!$F$12+נתונים!$F$6)*1/AVERAGE(נתונים!$E$18,נתונים!$F$18),"")</f>
        <v>1.9455825689057411E-2</v>
      </c>
      <c r="C66" s="19">
        <f>IFERROR((נתונים!$G$12+נתונים!$G$6)*1/AVERAGE(נתונים!$F$18,נתונים!$G$18),"")</f>
        <v>1.8407331668767506E-2</v>
      </c>
      <c r="D66" s="19">
        <f>IFERROR((נתונים!$H$12+נתונים!$H$6)*1/AVERAGE(נתונים!$G$18,נתונים!$H$18),"")</f>
        <v>2.1716843393888709E-2</v>
      </c>
      <c r="E66" s="19">
        <f>IFERROR((נתונים!$K$12+נתונים!$K$6)*2/AVERAGE(נתונים!$G$18,נתונים!$J$18),"")</f>
        <v>2.1726533187191543E-2</v>
      </c>
      <c r="F66" s="19">
        <f>IFERROR((נתונים!$N$12+נתונים!$N$6)*2/AVERAGE(נתונים!$H$18,נתונים!$M$18),"")</f>
        <v>2.0495693265048194E-2</v>
      </c>
    </row>
    <row r="67" spans="1:6" x14ac:dyDescent="0.25">
      <c r="A67" s="4" t="s">
        <v>4</v>
      </c>
      <c r="B67" s="19">
        <f>IFERROR((נתונים!$F$57+נתונים!$F$51)*1/AVERAGE(נתונים!$E$63,נתונים!$F$63),"")</f>
        <v>1.9968364317802304E-2</v>
      </c>
      <c r="C67" s="19">
        <f>IFERROR((נתונים!$G$57+נתונים!$G$51)*1/AVERAGE(נתונים!$F$63,נתונים!$G$63),"")</f>
        <v>2.1362540934762777E-2</v>
      </c>
      <c r="D67" s="19">
        <f>IFERROR((נתונים!$H$57+נתונים!$H$51)*1/AVERAGE(נתונים!$G$63,נתונים!$H$63),"")</f>
        <v>1.9332875897938043E-2</v>
      </c>
      <c r="E67" s="19">
        <f>IFERROR((נתונים!$K$57+נתונים!$K$51)*2/AVERAGE(נתונים!$G$63,נתונים!$J$63),"")</f>
        <v>1.9706923928328641E-2</v>
      </c>
      <c r="F67" s="19">
        <f>IFERROR((נתונים!$N$57+נתונים!$N$51)*2/AVERAGE(נתונים!$H$63,נתונים!$M$63),"")</f>
        <v>1.9412878007510018E-2</v>
      </c>
    </row>
    <row r="68" spans="1:6" x14ac:dyDescent="0.25">
      <c r="A68" s="4" t="s">
        <v>5</v>
      </c>
      <c r="B68" s="19">
        <f>IFERROR((נתונים!$F$102+נתונים!$F$96)*1/AVERAGE(נתונים!$E$108,נתונים!$F$108),"")</f>
        <v>2.1017779887187164E-2</v>
      </c>
      <c r="C68" s="19">
        <f>IFERROR((נתונים!$G$102+נתונים!$G$96)*1/AVERAGE(נתונים!$F$108,נתונים!$G$108),"")</f>
        <v>2.0343803642352547E-2</v>
      </c>
      <c r="D68" s="19">
        <f>IFERROR((נתונים!$H$102+נתונים!$H$96)*1/AVERAGE(נתונים!$G$108,נתונים!$H$108),"")</f>
        <v>1.8034058116387093E-2</v>
      </c>
      <c r="E68" s="19">
        <f>IFERROR((נתונים!$K$102+נתונים!$K$96)*2/AVERAGE(נתונים!$G$108,נתונים!$J$108),"")</f>
        <v>1.8645369068628917E-2</v>
      </c>
      <c r="F68" s="19">
        <f>IFERROR((נתונים!$N$102+נתונים!$N$96)*2/AVERAGE(נתונים!$H$108,נתונים!$M$108),"")</f>
        <v>1.6501941716696642E-2</v>
      </c>
    </row>
    <row r="69" spans="1:6" x14ac:dyDescent="0.25">
      <c r="A69" s="4" t="s">
        <v>6</v>
      </c>
      <c r="B69" s="19">
        <f>IFERROR((נתונים!$F$147+נתונים!$F$141)*1/AVERAGE(נתונים!$E$153,נתונים!$F$153),"")</f>
        <v>1.8456007394659298E-2</v>
      </c>
      <c r="C69" s="19">
        <f>IFERROR((נתונים!$G$147+נתונים!$G$141)*1/AVERAGE(נתונים!$F$153,נתונים!$G$153),"")</f>
        <v>1.666876202359293E-2</v>
      </c>
      <c r="D69" s="19">
        <f>IFERROR((נתונים!$H$147+נתונים!$H$141)*1/AVERAGE(נתונים!$G$153,נתונים!$H$153),"")</f>
        <v>1.4678460694718209E-2</v>
      </c>
      <c r="E69" s="19">
        <f>IFERROR((נתונים!$K$147+נתונים!$K$141)*2/AVERAGE(נתונים!$G$153,נתונים!$J$153),"")</f>
        <v>1.5687246587227113E-2</v>
      </c>
      <c r="F69" s="19">
        <f>IFERROR((נתונים!$N$147+נתונים!$N$141)*2/AVERAGE(נתונים!$H$153,נתונים!$M$153),"")</f>
        <v>1.4791921015467873E-2</v>
      </c>
    </row>
    <row r="70" spans="1:6" x14ac:dyDescent="0.25">
      <c r="A70" s="4" t="s">
        <v>7</v>
      </c>
      <c r="B70" s="19">
        <f>IFERROR((נתונים!$F$192+נתונים!$F$186)*1/AVERAGE(נתונים!$E$198,נתונים!$F$198),"")</f>
        <v>1.7918897947062373E-2</v>
      </c>
      <c r="C70" s="19">
        <f>IFERROR((נתונים!$G$192+נתונים!$G$186)*1/AVERAGE(נתונים!$F$198,נתונים!$G$198),"")</f>
        <v>1.603297628872119E-2</v>
      </c>
      <c r="D70" s="19">
        <f>IFERROR((נתונים!$H$192+נתונים!$H$186)*1/AVERAGE(נתונים!$G$198,נתונים!$H$198),"")</f>
        <v>1.4179439053488249E-2</v>
      </c>
      <c r="E70" s="19">
        <f>IFERROR((נתונים!$K$192+נתונים!$K$186)*2/AVERAGE(נתונים!$G$198,נתונים!$J$198),"")</f>
        <v>1.5058602539769502E-2</v>
      </c>
      <c r="F70" s="19">
        <f>IFERROR((נתונים!$N$192+נתונים!$N$186)*2/AVERAGE(נתונים!$H$198,נתונים!$M$198),"")</f>
        <v>1.2487145585426766E-2</v>
      </c>
    </row>
    <row r="71" spans="1:6" x14ac:dyDescent="0.25">
      <c r="A71" s="24" t="s">
        <v>98</v>
      </c>
      <c r="B71" s="10">
        <f>IF(COUNT(B66:B70)=0,"",AVERAGE(B66:B70))</f>
        <v>1.936337504715371E-2</v>
      </c>
      <c r="C71" s="10">
        <f>IF(COUNT(C66:C70)=0,"",AVERAGE(C66:C70))</f>
        <v>1.8563082911639391E-2</v>
      </c>
      <c r="D71" s="10">
        <f>IF(COUNT(D66:D70)=0,"",AVERAGE(D66:D70))</f>
        <v>1.7588335431284061E-2</v>
      </c>
      <c r="E71" s="10">
        <f>IF(COUNT(E66:E70)=0,"",AVERAGE(E66:E70))</f>
        <v>1.8164935062229142E-2</v>
      </c>
      <c r="F71" s="10">
        <f>IF(COUNT(F66:F70)=0,"",AVERAGE(F66:F70))</f>
        <v>1.6737915918029901E-2</v>
      </c>
    </row>
    <row r="74" spans="1:6" ht="15.75" x14ac:dyDescent="0.25">
      <c r="A74" s="13" t="s">
        <v>105</v>
      </c>
    </row>
    <row r="75" spans="1:6" x14ac:dyDescent="0.25">
      <c r="A75" s="3" t="s">
        <v>66</v>
      </c>
      <c r="B75" s="3" t="s">
        <v>67</v>
      </c>
      <c r="C75" s="3" t="s">
        <v>68</v>
      </c>
      <c r="D75" s="3" t="s">
        <v>69</v>
      </c>
      <c r="E75" s="3" t="s">
        <v>70</v>
      </c>
      <c r="F75" s="3" t="s">
        <v>71</v>
      </c>
    </row>
    <row r="76" spans="1:6" x14ac:dyDescent="0.25">
      <c r="A76" s="4" t="s">
        <v>3</v>
      </c>
      <c r="B76" s="17">
        <f>IFERROR(נתונים!$F$5/נתונים!$F$9,"")</f>
        <v>0.75226826302497429</v>
      </c>
      <c r="C76" s="17">
        <f>IFERROR(נתונים!$G$5/נתונים!$G$9,"")</f>
        <v>0.77185792349726778</v>
      </c>
      <c r="D76" s="17">
        <f>IFERROR(נתונים!$H$5/נתונים!$H$9,"")</f>
        <v>0.73721290112396154</v>
      </c>
      <c r="E76" s="17">
        <f>IFERROR(נתונים!$K$5/נתונים!$K$9,"")</f>
        <v>0.74750721054800162</v>
      </c>
      <c r="F76" s="17">
        <f>IFERROR(נתונים!$N$5/נתונים!$N$9,"")</f>
        <v>0.74795674069181872</v>
      </c>
    </row>
    <row r="77" spans="1:6" x14ac:dyDescent="0.25">
      <c r="A77" s="4" t="s">
        <v>4</v>
      </c>
      <c r="B77" s="17">
        <f>IFERROR(נתונים!$F$50/נתונים!$F$54,"")</f>
        <v>0.75535933515912734</v>
      </c>
      <c r="C77" s="17">
        <f>IFERROR(נתונים!$G$50/נתונים!$G$54,"")</f>
        <v>0.71442790375627485</v>
      </c>
      <c r="D77" s="17">
        <f>IFERROR(נתונים!$H$50/נתונים!$H$54,"")</f>
        <v>0.74303350970017634</v>
      </c>
      <c r="E77" s="17">
        <f>IFERROR(נתונים!$K$50/נתונים!$K$54,"")</f>
        <v>0.75252836162166914</v>
      </c>
      <c r="F77" s="17">
        <f>IFERROR(נתונים!$N$50/נתונים!$N$54,"")</f>
        <v>0.70364224674354936</v>
      </c>
    </row>
    <row r="78" spans="1:6" x14ac:dyDescent="0.25">
      <c r="A78" s="4" t="s">
        <v>5</v>
      </c>
      <c r="B78" s="17">
        <f>IFERROR(נתונים!$F$95/נתונים!$F$99,"")</f>
        <v>0.81021650879566987</v>
      </c>
      <c r="C78" s="17">
        <f>IFERROR(נתונים!$G$95/נתונים!$G$99,"")</f>
        <v>0.80252700224169549</v>
      </c>
      <c r="D78" s="17">
        <f>IFERROR(נתונים!$H$95/נתונים!$H$99,"")</f>
        <v>0.80387990128873044</v>
      </c>
      <c r="E78" s="17">
        <f>IFERROR(נתונים!$K$95/נתונים!$K$99,"")</f>
        <v>0.80305301894507297</v>
      </c>
      <c r="F78" s="17">
        <f>IFERROR(נתונים!$N$95/נתונים!$N$99,"")</f>
        <v>0.78311599176389846</v>
      </c>
    </row>
    <row r="79" spans="1:6" x14ac:dyDescent="0.25">
      <c r="A79" s="4" t="s">
        <v>6</v>
      </c>
      <c r="B79" s="17">
        <f>IFERROR(נתונים!$F$140/נתונים!$F$144,"")</f>
        <v>0.75713322848798026</v>
      </c>
      <c r="C79" s="17">
        <f>IFERROR(נתונים!$G$140/נתונים!$G$144,"")</f>
        <v>0.75043458544327712</v>
      </c>
      <c r="D79" s="17">
        <f>IFERROR(נתונים!$H$140/נתונים!$H$144,"")</f>
        <v>0.75116418807270546</v>
      </c>
      <c r="E79" s="17">
        <f>IFERROR(נתונים!$K$140/נתונים!$K$144,"")</f>
        <v>0.75307909185339073</v>
      </c>
      <c r="F79" s="17">
        <f>IFERROR(נתונים!$N$140/נתונים!$N$144,"")</f>
        <v>0.73637881317347098</v>
      </c>
    </row>
    <row r="80" spans="1:6" x14ac:dyDescent="0.25">
      <c r="A80" s="4" t="s">
        <v>7</v>
      </c>
      <c r="B80" s="17">
        <f>IFERROR(נתונים!$F$185/נתונים!$F$189,"")</f>
        <v>0.75037775763070413</v>
      </c>
      <c r="C80" s="17">
        <f>IFERROR(נתונים!$G$185/נתונים!$G$189,"")</f>
        <v>0.70263860065223838</v>
      </c>
      <c r="D80" s="17">
        <f>IFERROR(נתונים!$H$185/נתונים!$H$189,"")</f>
        <v>0.6966194741404218</v>
      </c>
      <c r="E80" s="17">
        <f>IFERROR(נתונים!$K$185/נתונים!$K$189,"")</f>
        <v>0.69649472784269018</v>
      </c>
      <c r="F80" s="17">
        <f>IFERROR(נתונים!$N$185/נתונים!$N$189,"")</f>
        <v>0.66901201993550274</v>
      </c>
    </row>
    <row r="81" spans="1:6" x14ac:dyDescent="0.25">
      <c r="A81" s="24" t="s">
        <v>98</v>
      </c>
      <c r="B81" s="8">
        <f>IF(COUNT(B76:B80)=0,"",AVERAGE(B76:B80))</f>
        <v>0.76507101861969118</v>
      </c>
      <c r="C81" s="8">
        <f>IF(COUNT(C76:C80)=0,"",AVERAGE(C76:C80))</f>
        <v>0.7483772031181507</v>
      </c>
      <c r="D81" s="8">
        <f>IF(COUNT(D76:D80)=0,"",AVERAGE(D76:D80))</f>
        <v>0.74638199486519918</v>
      </c>
      <c r="E81" s="8">
        <f>IF(COUNT(E76:E80)=0,"",AVERAGE(E76:E80))</f>
        <v>0.75053248216216484</v>
      </c>
      <c r="F81" s="8">
        <f>IF(COUNT(F76:F80)=0,"",AVERAGE(F76:F80))</f>
        <v>0.72802116246164805</v>
      </c>
    </row>
    <row r="84" spans="1:6" ht="15.75" x14ac:dyDescent="0.25">
      <c r="A84" s="13" t="s">
        <v>106</v>
      </c>
    </row>
    <row r="85" spans="1:6" x14ac:dyDescent="0.25">
      <c r="A85" s="3" t="s">
        <v>66</v>
      </c>
      <c r="B85" s="3" t="s">
        <v>67</v>
      </c>
      <c r="C85" s="3" t="s">
        <v>68</v>
      </c>
      <c r="D85" s="3" t="s">
        <v>69</v>
      </c>
      <c r="E85" s="3" t="s">
        <v>70</v>
      </c>
      <c r="F85" s="3" t="s">
        <v>71</v>
      </c>
    </row>
    <row r="86" spans="1:6" x14ac:dyDescent="0.25">
      <c r="A86" s="4" t="s">
        <v>3</v>
      </c>
      <c r="B86" s="17">
        <f>IFERROR(נתונים!$F$8/נתונים!$F$9,"")</f>
        <v>0.1820222617154616</v>
      </c>
      <c r="C86" s="17">
        <f>IFERROR(נתונים!$G$8/נתונים!$G$9,"")</f>
        <v>0.18123861566484517</v>
      </c>
      <c r="D86" s="17">
        <f>IFERROR(נתונים!$H$8/נתונים!$H$9,"")</f>
        <v>0.18044469783352338</v>
      </c>
      <c r="E86" s="17">
        <f>IFERROR(נתונים!$K$8/נתונים!$K$9,"")</f>
        <v>0.18170580964153277</v>
      </c>
      <c r="F86" s="17">
        <f>IFERROR(נתונים!$N$8/נתונים!$N$9,"")</f>
        <v>0.18657640551473623</v>
      </c>
    </row>
    <row r="87" spans="1:6" x14ac:dyDescent="0.25">
      <c r="A87" s="4" t="s">
        <v>4</v>
      </c>
      <c r="B87" s="17">
        <f>IFERROR(נתונים!$F$53/נתונים!$F$54,"")</f>
        <v>0.17645670034941921</v>
      </c>
      <c r="C87" s="17">
        <f>IFERROR(נתונים!$G$53/נתונים!$G$54,"")</f>
        <v>0.16544054007270209</v>
      </c>
      <c r="D87" s="17">
        <f>IFERROR(נתונים!$H$53/נתונים!$H$54,"")</f>
        <v>0.1800705467372134</v>
      </c>
      <c r="E87" s="17">
        <f>IFERROR(נתונים!$K$53/נתונים!$K$54,"")</f>
        <v>0.1789640313077126</v>
      </c>
      <c r="F87" s="17">
        <f>IFERROR(נתונים!$N$53/נתונים!$N$54,"")</f>
        <v>0.18012113166846427</v>
      </c>
    </row>
    <row r="88" spans="1:6" x14ac:dyDescent="0.25">
      <c r="A88" s="4" t="s">
        <v>5</v>
      </c>
      <c r="B88" s="17">
        <f>IFERROR(נתונים!$F$98/נתונים!$F$99,"")</f>
        <v>0.13721244925575102</v>
      </c>
      <c r="C88" s="17">
        <f>IFERROR(נתונים!$G$98/נתונים!$G$99,"")</f>
        <v>0.13993614564227974</v>
      </c>
      <c r="D88" s="17">
        <f>IFERROR(נתונים!$H$98/נתונים!$H$99,"")</f>
        <v>0.15430490814367973</v>
      </c>
      <c r="E88" s="17">
        <f>IFERROR(נתונים!$K$98/נתונים!$K$99,"")</f>
        <v>0.15305983371950388</v>
      </c>
      <c r="F88" s="17">
        <f>IFERROR(נתונים!$N$98/נתונים!$N$99,"")</f>
        <v>0.16238846945778998</v>
      </c>
    </row>
    <row r="89" spans="1:6" x14ac:dyDescent="0.25">
      <c r="A89" s="4" t="s">
        <v>6</v>
      </c>
      <c r="B89" s="17">
        <f>IFERROR(נתונים!$F$143/נתונים!$F$144,"")</f>
        <v>0.14296412791133079</v>
      </c>
      <c r="C89" s="17">
        <f>IFERROR(נתונים!$G$143/נתונים!$G$144,"")</f>
        <v>0.14526490817020635</v>
      </c>
      <c r="D89" s="17">
        <f>IFERROR(נתונים!$H$143/נתונים!$H$144,"")</f>
        <v>0.16193480546792849</v>
      </c>
      <c r="E89" s="17">
        <f>IFERROR(נתונים!$K$143/נתונים!$K$144,"")</f>
        <v>0.15491912746698322</v>
      </c>
      <c r="F89" s="17">
        <f>IFERROR(נתונים!$N$143/נתונים!$N$144,"")</f>
        <v>0.17544392168766126</v>
      </c>
    </row>
    <row r="90" spans="1:6" x14ac:dyDescent="0.25">
      <c r="A90" s="4" t="s">
        <v>7</v>
      </c>
      <c r="B90" s="17">
        <f>IFERROR(נתונים!$F$188/נתונים!$F$189,"")</f>
        <v>0.22695678452704746</v>
      </c>
      <c r="C90" s="17">
        <f>IFERROR(נתונים!$G$188/נתונים!$G$189,"")</f>
        <v>0.23021049510821229</v>
      </c>
      <c r="D90" s="17">
        <f>IFERROR(נתונים!$H$188/נתונים!$H$189,"")</f>
        <v>0.25671771164403351</v>
      </c>
      <c r="E90" s="17">
        <f>IFERROR(נתונים!$K$188/נתונים!$K$189,"")</f>
        <v>0.24479908805927614</v>
      </c>
      <c r="F90" s="17">
        <f>IFERROR(נתונים!$N$188/נתונים!$N$189,"")</f>
        <v>0.2746995016124304</v>
      </c>
    </row>
    <row r="91" spans="1:6" x14ac:dyDescent="0.25">
      <c r="A91" s="24" t="s">
        <v>98</v>
      </c>
      <c r="B91" s="8">
        <f>IF(COUNT(B86:B90)=0,"",AVERAGE(B86:B90))</f>
        <v>0.17312246475180201</v>
      </c>
      <c r="C91" s="8">
        <f>IF(COUNT(C86:C90)=0,"",AVERAGE(C86:C90))</f>
        <v>0.17241814093164912</v>
      </c>
      <c r="D91" s="8">
        <f>IF(COUNT(D86:D90)=0,"",AVERAGE(D86:D90))</f>
        <v>0.18669453396527569</v>
      </c>
      <c r="E91" s="8">
        <f>IF(COUNT(E86:E90)=0,"",AVERAGE(E86:E90))</f>
        <v>0.18268957803900171</v>
      </c>
      <c r="F91" s="8">
        <f>IF(COUNT(F86:F90)=0,"",AVERAGE(F86:F90))</f>
        <v>0.19584588598821642</v>
      </c>
    </row>
    <row r="94" spans="1:6" ht="15.75" x14ac:dyDescent="0.25">
      <c r="A94" s="13" t="s">
        <v>107</v>
      </c>
    </row>
    <row r="95" spans="1:6" x14ac:dyDescent="0.25">
      <c r="A95" s="3" t="s">
        <v>66</v>
      </c>
      <c r="B95" s="3" t="s">
        <v>67</v>
      </c>
      <c r="C95" s="3" t="s">
        <v>68</v>
      </c>
      <c r="D95" s="3" t="s">
        <v>69</v>
      </c>
      <c r="E95" s="3" t="s">
        <v>70</v>
      </c>
      <c r="F95" s="3" t="s">
        <v>71</v>
      </c>
    </row>
    <row r="96" spans="1:6" x14ac:dyDescent="0.25">
      <c r="A96" s="4" t="s">
        <v>3</v>
      </c>
      <c r="B96" s="17">
        <f>IFERROR(נתונים!$F$13/נתונים!$F$12,"")</f>
        <v>0.34865152590489706</v>
      </c>
      <c r="C96" s="17">
        <f>IFERROR(נתונים!$G$13/נתונים!$G$12,"")</f>
        <v>0.37185970636215332</v>
      </c>
      <c r="D96" s="17">
        <f>IFERROR(נתונים!$H$13/נתונים!$H$12,"")</f>
        <v>0.34289369151013266</v>
      </c>
      <c r="E96" s="17">
        <f>IFERROR(נתונים!$K$13/נתונים!$K$12,"")</f>
        <v>0.33833177132146203</v>
      </c>
      <c r="F96" s="17">
        <f>IFERROR(נתונים!$N$13/נתונים!$N$12,"")</f>
        <v>0.4110809763657497</v>
      </c>
    </row>
    <row r="97" spans="1:6" x14ac:dyDescent="0.25">
      <c r="A97" s="4" t="s">
        <v>4</v>
      </c>
      <c r="B97" s="17">
        <f>IFERROR(נתונים!$F$58/נתונים!$F$57,"")</f>
        <v>0.33509789093353498</v>
      </c>
      <c r="C97" s="17">
        <f>IFERROR(נתונים!$G$58/נתונים!$G$57,"")</f>
        <v>0.35000968304176616</v>
      </c>
      <c r="D97" s="17">
        <f>IFERROR(נתונים!$H$58/נתונים!$H$57,"")</f>
        <v>0.36388140161725069</v>
      </c>
      <c r="E97" s="17">
        <f>IFERROR(נתונים!$K$58/נתונים!$K$57,"")</f>
        <v>0.37603199174406604</v>
      </c>
      <c r="F97" s="17">
        <f>IFERROR(נתונים!$N$58/נתונים!$N$57,"")</f>
        <v>0.423660021487406</v>
      </c>
    </row>
    <row r="98" spans="1:6" x14ac:dyDescent="0.25">
      <c r="A98" s="4" t="s">
        <v>5</v>
      </c>
      <c r="B98" s="17">
        <f>IFERROR(נתונים!$F$103/נתונים!$F$102,"")</f>
        <v>0.34447599380485289</v>
      </c>
      <c r="C98" s="17">
        <f>IFERROR(נתונים!$G$103/נתונים!$G$102,"")</f>
        <v>0.37037861915367482</v>
      </c>
      <c r="D98" s="17">
        <f>IFERROR(נתונים!$H$103/נתונים!$H$102,"")</f>
        <v>0.35960969191974562</v>
      </c>
      <c r="E98" s="17">
        <f>IFERROR(נתונים!$K$103/נתונים!$K$102,"")</f>
        <v>0.37068201948627105</v>
      </c>
      <c r="F98" s="17">
        <f>IFERROR(נתונים!$N$103/נתונים!$N$102,"")</f>
        <v>0.39327324686744342</v>
      </c>
    </row>
    <row r="99" spans="1:6" x14ac:dyDescent="0.25">
      <c r="A99" s="4" t="s">
        <v>6</v>
      </c>
      <c r="B99" s="17">
        <f>IFERROR(נתונים!$F$148/נתונים!$F$147,"")</f>
        <v>0.36067210114789555</v>
      </c>
      <c r="C99" s="17">
        <f>IFERROR(נתונים!$G$148/נתונים!$G$147,"")</f>
        <v>0.38542141230068339</v>
      </c>
      <c r="D99" s="17">
        <f>IFERROR(נתונים!$H$148/נתונים!$H$147,"")</f>
        <v>0.36921369689283451</v>
      </c>
      <c r="E99" s="17">
        <f>IFERROR(נתונים!$K$148/נתונים!$K$147,"")</f>
        <v>0.38344988344988346</v>
      </c>
      <c r="F99" s="17">
        <f>IFERROR(נתונים!$N$148/נתונים!$N$147,"")</f>
        <v>0.41222760290556903</v>
      </c>
    </row>
    <row r="100" spans="1:6" x14ac:dyDescent="0.25">
      <c r="A100" s="4" t="s">
        <v>7</v>
      </c>
      <c r="B100" s="17">
        <f>IFERROR(נתונים!$F$193/נתונים!$F$192,"")</f>
        <v>0.33652361840074096</v>
      </c>
      <c r="C100" s="17">
        <f>IFERROR(נתונים!$G$193/נתונים!$G$192,"")</f>
        <v>0.36538969616908851</v>
      </c>
      <c r="D100" s="17">
        <f>IFERROR(נתונים!$H$193/נתונים!$H$192,"")</f>
        <v>0.37328305952060331</v>
      </c>
      <c r="E100" s="17">
        <f>IFERROR(נתונים!$K$193/נתונים!$K$192,"")</f>
        <v>0.39466940030753461</v>
      </c>
      <c r="F100" s="17">
        <f>IFERROR(נתונים!$N$193/נתונים!$N$192,"")</f>
        <v>0.41360394953373558</v>
      </c>
    </row>
    <row r="101" spans="1:6" x14ac:dyDescent="0.25">
      <c r="A101" s="24" t="s">
        <v>98</v>
      </c>
      <c r="B101" s="8">
        <f>IF(COUNT(B96:B100)=0,"",AVERAGE(B96:B100))</f>
        <v>0.34508422603838429</v>
      </c>
      <c r="C101" s="8">
        <f>IF(COUNT(C96:C100)=0,"",AVERAGE(C96:C100))</f>
        <v>0.36861182340547327</v>
      </c>
      <c r="D101" s="8">
        <f>IF(COUNT(D96:D100)=0,"",AVERAGE(D96:D100))</f>
        <v>0.36177630829211338</v>
      </c>
      <c r="E101" s="8">
        <f>IF(COUNT(E96:E100)=0,"",AVERAGE(E96:E100))</f>
        <v>0.37263301326184345</v>
      </c>
      <c r="F101" s="8">
        <f>IF(COUNT(F96:F100)=0,"",AVERAGE(F96:F100))</f>
        <v>0.41076915943198067</v>
      </c>
    </row>
    <row r="104" spans="1:6" ht="15.75" x14ac:dyDescent="0.25">
      <c r="A104" s="13" t="s">
        <v>108</v>
      </c>
    </row>
    <row r="105" spans="1:6" x14ac:dyDescent="0.25">
      <c r="A105" s="3" t="s">
        <v>66</v>
      </c>
      <c r="B105" s="3" t="s">
        <v>67</v>
      </c>
      <c r="C105" s="3" t="s">
        <v>68</v>
      </c>
      <c r="D105" s="3" t="s">
        <v>69</v>
      </c>
    </row>
    <row r="106" spans="1:6" x14ac:dyDescent="0.25">
      <c r="A106" s="4" t="s">
        <v>3</v>
      </c>
      <c r="B106" s="17">
        <f>IFERROR((נתונים!$F$16+נתונים!$F$17)/נתונים!$F$14,"")</f>
        <v>0.30679347826086956</v>
      </c>
      <c r="C106" s="17">
        <f>IFERROR((נתונים!$G$16+נתונים!$G$17)/נתונים!$G$14,"")</f>
        <v>0.4</v>
      </c>
      <c r="D106" s="17">
        <f>IFERROR((נתונים!$H$16+נתונים!$H$17)/נתונים!$H$14,"")</f>
        <v>0.49571516017139361</v>
      </c>
    </row>
    <row r="107" spans="1:6" x14ac:dyDescent="0.25">
      <c r="A107" s="4" t="s">
        <v>4</v>
      </c>
      <c r="B107" s="17">
        <f>IFERROR((נתונים!$F$61+נתונים!$F$62)/נתונים!$F$59,"")</f>
        <v>0.33413974669133345</v>
      </c>
      <c r="C107" s="17">
        <f>IFERROR((נתונים!$G$61+נתונים!$G$62)/נתונים!$G$59,"")</f>
        <v>0.36660542967952642</v>
      </c>
      <c r="D107" s="17">
        <f>IFERROR((נתונים!$H$61+נתונים!$H$62)/נתונים!$H$59,"")</f>
        <v>0.55788345351783275</v>
      </c>
    </row>
    <row r="108" spans="1:6" x14ac:dyDescent="0.25">
      <c r="A108" s="4" t="s">
        <v>5</v>
      </c>
      <c r="B108" s="17">
        <f>IFERROR(נתונים!$F$106/נתונים!$F$104,"")</f>
        <v>0.25936863543788186</v>
      </c>
      <c r="C108" s="17">
        <f>IFERROR(נתונים!$G$106/נתונים!$G$104,"")</f>
        <v>0.4</v>
      </c>
      <c r="D108" s="17">
        <f>IFERROR(נתונים!$H$106/נתונים!$H$104,"")</f>
        <v>0.47708703374777978</v>
      </c>
    </row>
    <row r="109" spans="1:6" x14ac:dyDescent="0.25">
      <c r="A109" s="4" t="s">
        <v>6</v>
      </c>
      <c r="B109" s="17">
        <f>IFERROR((נתונים!$F$151+נתונים!$F$152)/נתונים!$F$149,"")</f>
        <v>0.248831106870229</v>
      </c>
      <c r="C109" s="17">
        <f>IFERROR((נתונים!$G$151+נתונים!$G$152)/נתונים!$G$149,"")</f>
        <v>0.35106283578603126</v>
      </c>
      <c r="D109" s="17">
        <f>IFERROR((נתונים!$H$151+נתונים!$H$152)/נתונים!$H$149,"")</f>
        <v>0.47497584541062798</v>
      </c>
    </row>
    <row r="110" spans="1:6" x14ac:dyDescent="0.25">
      <c r="A110" s="4" t="s">
        <v>7</v>
      </c>
      <c r="B110" s="17">
        <f>IFERROR((נתונים!$F$196+נתונים!$F$197)/נתונים!$F$194,"")</f>
        <v>0.3678637200736648</v>
      </c>
      <c r="C110" s="17">
        <f>IFERROR((נתונים!$G$196+נתונים!$G$197)/נתונים!$G$194,"")</f>
        <v>0.3998312948123155</v>
      </c>
      <c r="D110" s="17">
        <f>IFERROR((נתונים!$H$196+נתונים!$H$197)/נתונים!$H$194,"")</f>
        <v>0.65840707964601775</v>
      </c>
    </row>
    <row r="111" spans="1:6" x14ac:dyDescent="0.25">
      <c r="A111" s="24" t="s">
        <v>98</v>
      </c>
      <c r="B111" s="8">
        <f>IF(COUNT(B106:B110)=0,"",AVERAGE(B106:B110))</f>
        <v>0.3033993374667957</v>
      </c>
      <c r="C111" s="8">
        <f>IF(COUNT(C106:C110)=0,"",AVERAGE(C106:C110))</f>
        <v>0.3834999120555746</v>
      </c>
      <c r="D111" s="8">
        <f>IF(COUNT(D106:D110)=0,"",AVERAGE(D106:D110))</f>
        <v>0.53281371449873038</v>
      </c>
    </row>
  </sheetData>
  <pageMargins left="0.75" right="0.75" top="1" bottom="1" header="0.5" footer="0.5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5B9BD5"/>
    <pageSetUpPr fitToPage="1"/>
  </sheetPr>
  <dimension ref="A1:F71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109</v>
      </c>
    </row>
    <row r="2" spans="1:6" x14ac:dyDescent="0.25">
      <c r="A2" s="2" t="s">
        <v>110</v>
      </c>
    </row>
    <row r="4" spans="1:6" ht="15.75" x14ac:dyDescent="0.25">
      <c r="A4" s="13" t="s">
        <v>111</v>
      </c>
    </row>
    <row r="5" spans="1:6" x14ac:dyDescent="0.25">
      <c r="A5" s="3" t="s">
        <v>66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</row>
    <row r="6" spans="1:6" x14ac:dyDescent="0.25">
      <c r="A6" s="4" t="s">
        <v>3</v>
      </c>
      <c r="B6" s="17">
        <f>IFERROR(נתונים!$F$10/נתונים!$F$9,"")</f>
        <v>0.38494995790852121</v>
      </c>
      <c r="C6" s="17">
        <f>IFERROR(נתונים!$G$10/נתונים!$G$9,"")</f>
        <v>0.41015482695810562</v>
      </c>
      <c r="D6" s="17">
        <f>IFERROR(נתונים!$H$10/נתונים!$H$9,"")</f>
        <v>0.34223814953575499</v>
      </c>
      <c r="E6" s="17">
        <f>IFERROR(נתונים!$K$10/נתונים!$K$9,"")</f>
        <v>0.33803049031726412</v>
      </c>
      <c r="F6" s="17">
        <f>IFERROR(נתונים!$N$10/נתונים!$N$9,"")</f>
        <v>0.33327829604557085</v>
      </c>
    </row>
    <row r="7" spans="1:6" x14ac:dyDescent="0.25">
      <c r="A7" s="4" t="s">
        <v>4</v>
      </c>
      <c r="B7" s="17">
        <f>IFERROR(נתונים!$F$55/נתונים!$F$54,"")</f>
        <v>0.32552648975351778</v>
      </c>
      <c r="C7" s="17">
        <f>IFERROR(נתונים!$G$55/נתונים!$G$54,"")</f>
        <v>0.29877098840228494</v>
      </c>
      <c r="D7" s="17">
        <f>IFERROR(נתונים!$H$55/נתונים!$H$54,"")</f>
        <v>0.29312169312169312</v>
      </c>
      <c r="E7" s="17">
        <f>IFERROR(נתונים!$K$55/נתונים!$K$54,"")</f>
        <v>0.29381760619118813</v>
      </c>
      <c r="F7" s="17">
        <f>IFERROR(נתונים!$N$55/נתונים!$N$54,"")</f>
        <v>0.26707043889488097</v>
      </c>
    </row>
    <row r="8" spans="1:6" x14ac:dyDescent="0.25">
      <c r="A8" s="4" t="s">
        <v>5</v>
      </c>
      <c r="B8" s="17">
        <f>IFERROR(נתונים!$F$100/נתונים!$F$99,"")</f>
        <v>0.37679296346414071</v>
      </c>
      <c r="C8" s="17">
        <f>IFERROR(נתונים!$G$100/נתונים!$G$99,"")</f>
        <v>0.3547313361864004</v>
      </c>
      <c r="D8" s="17">
        <f>IFERROR(נתונים!$H$100/נתונים!$H$99,"")</f>
        <v>0.35913079243213603</v>
      </c>
      <c r="E8" s="17">
        <f>IFERROR(נתונים!$K$100/נתונים!$K$99,"")</f>
        <v>0.36281859070464767</v>
      </c>
      <c r="F8" s="17">
        <f>IFERROR(נתונים!$N$100/נתונים!$N$99,"")</f>
        <v>0.35895676046671243</v>
      </c>
    </row>
    <row r="9" spans="1:6" x14ac:dyDescent="0.25">
      <c r="A9" s="4" t="s">
        <v>6</v>
      </c>
      <c r="B9" s="17">
        <f>IFERROR(נתונים!$F$145/נתונים!$F$144,"")</f>
        <v>0.45869841983074966</v>
      </c>
      <c r="C9" s="17">
        <f>IFERROR(נתונים!$G$145/נתונים!$G$144,"")</f>
        <v>0.46889879827677422</v>
      </c>
      <c r="D9" s="17">
        <f>IFERROR(נתונים!$H$145/נתונים!$H$144,"")</f>
        <v>0.49241400030043564</v>
      </c>
      <c r="E9" s="17">
        <f>IFERROR(נתונים!$K$145/נתונים!$K$144,"")</f>
        <v>0.47410595043775039</v>
      </c>
      <c r="F9" s="17">
        <f>IFERROR(נתונים!$N$145/נתונים!$N$144,"")</f>
        <v>0.46031264228259222</v>
      </c>
    </row>
    <row r="10" spans="1:6" x14ac:dyDescent="0.25">
      <c r="A10" s="4" t="s">
        <v>7</v>
      </c>
      <c r="B10" s="17">
        <f>IFERROR(נתונים!$F$190/נתונים!$F$189,"")</f>
        <v>0.43472348141432454</v>
      </c>
      <c r="C10" s="17">
        <f>IFERROR(נתונים!$G$190/נתונים!$G$189,"")</f>
        <v>0.44129854728728135</v>
      </c>
      <c r="D10" s="17">
        <f>IFERROR(נתונים!$H$190/נתונים!$H$189,"")</f>
        <v>0.46084946547240679</v>
      </c>
      <c r="E10" s="17">
        <f>IFERROR(נתונים!$K$190/נתונים!$K$189,"")</f>
        <v>0.45169563978341409</v>
      </c>
      <c r="F10" s="17">
        <f>IFERROR(נתונים!$N$190/נתונים!$N$189,"")</f>
        <v>0.47669305189094108</v>
      </c>
    </row>
    <row r="11" spans="1:6" x14ac:dyDescent="0.25">
      <c r="A11" s="24" t="s">
        <v>98</v>
      </c>
      <c r="B11" s="8">
        <f>IF(COUNT(B6:B10)=0,"",AVERAGE(B6:B10))</f>
        <v>0.39613826247425082</v>
      </c>
      <c r="C11" s="8">
        <f>IF(COUNT(C6:C10)=0,"",AVERAGE(C6:C10))</f>
        <v>0.39477089942216931</v>
      </c>
      <c r="D11" s="8">
        <f>IF(COUNT(D6:D10)=0,"",AVERAGE(D6:D10))</f>
        <v>0.38955082017248532</v>
      </c>
      <c r="E11" s="8">
        <f>IF(COUNT(E6:E10)=0,"",AVERAGE(E6:E10))</f>
        <v>0.38409365548685293</v>
      </c>
      <c r="F11" s="8">
        <f>IF(COUNT(F6:F10)=0,"",AVERAGE(F6:F10))</f>
        <v>0.37926223791613956</v>
      </c>
    </row>
    <row r="14" spans="1:6" ht="15.75" x14ac:dyDescent="0.25">
      <c r="A14" s="13" t="s">
        <v>112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</row>
    <row r="16" spans="1:6" x14ac:dyDescent="0.25">
      <c r="A16" s="4" t="s">
        <v>3</v>
      </c>
      <c r="B16" s="17">
        <f>IFERROR(נתונים!$F$40/100,"")</f>
        <v>0.38500000000000001</v>
      </c>
      <c r="C16" s="17">
        <f>IFERROR(נתונים!$G$40/100,"")</f>
        <v>0.41</v>
      </c>
      <c r="D16" s="17">
        <f>IFERROR(נתונים!$H$40/100,"")</f>
        <v>0.34200000000000003</v>
      </c>
      <c r="E16" s="17">
        <f>IFERROR(נתונים!$K$40/100,"")</f>
        <v>0.33799999999999997</v>
      </c>
      <c r="F16" s="17">
        <f>IFERROR(נתונים!$N$40/100,"")</f>
        <v>0.33299999999999996</v>
      </c>
    </row>
    <row r="17" spans="1:6" x14ac:dyDescent="0.25">
      <c r="A17" s="4" t="s">
        <v>4</v>
      </c>
      <c r="B17" s="17">
        <f>IFERROR(נתונים!$F$85/100,"")</f>
        <v>0.32600000000000001</v>
      </c>
      <c r="C17" s="17">
        <f>IFERROR(נתונים!$G$85/100,"")</f>
        <v>0.29899999999999999</v>
      </c>
      <c r="D17" s="17">
        <f>IFERROR(נתונים!$H$85/100,"")</f>
        <v>0.29299999999999998</v>
      </c>
      <c r="E17" s="17">
        <f>IFERROR(נתונים!$K$85/100,"")</f>
        <v>0.29399999999999998</v>
      </c>
      <c r="F17" s="17">
        <f>IFERROR(נתונים!$N$85/100,"")</f>
        <v>0.26700000000000002</v>
      </c>
    </row>
    <row r="18" spans="1:6" x14ac:dyDescent="0.25">
      <c r="A18" s="4" t="s">
        <v>5</v>
      </c>
      <c r="B18" s="17">
        <f>IFERROR(נתונים!$F$130/100,"")</f>
        <v>0.377</v>
      </c>
      <c r="C18" s="17">
        <f>IFERROR(נתונים!$G$130/100,"")</f>
        <v>0.35499999999999998</v>
      </c>
      <c r="D18" s="17">
        <f>IFERROR(נתונים!$H$130/100,"")</f>
        <v>0.35899999999999999</v>
      </c>
      <c r="E18" s="17">
        <f>IFERROR(נתונים!$K$130/100,"")</f>
        <v>0.36299999999999999</v>
      </c>
      <c r="F18" s="17">
        <f>IFERROR(נתונים!$N$130/100,"")</f>
        <v>0.35899999999999999</v>
      </c>
    </row>
    <row r="19" spans="1:6" x14ac:dyDescent="0.25">
      <c r="A19" s="4" t="s">
        <v>6</v>
      </c>
      <c r="B19" s="17">
        <f>IFERROR(נתונים!$F$175/100,"")</f>
        <v>0.45899999999999996</v>
      </c>
      <c r="C19" s="17">
        <f>IFERROR(נתונים!$G$175/100,"")</f>
        <v>0.46899999999999997</v>
      </c>
      <c r="D19" s="17">
        <f>IFERROR(נתונים!$H$175/100,"")</f>
        <v>0.49200000000000005</v>
      </c>
      <c r="E19" s="17">
        <f>IFERROR(נתונים!$K$175/100,"")</f>
        <v>0.47399999999999998</v>
      </c>
      <c r="F19" s="17">
        <f>IFERROR(נתונים!$N$175/100,"")</f>
        <v>0.46</v>
      </c>
    </row>
    <row r="20" spans="1:6" x14ac:dyDescent="0.25">
      <c r="A20" s="4" t="s">
        <v>7</v>
      </c>
      <c r="B20" s="17">
        <f>IFERROR(נתונים!$F$220/100,"")</f>
        <v>0.435</v>
      </c>
      <c r="C20" s="17">
        <f>IFERROR(נתונים!$G$220/100,"")</f>
        <v>0.441</v>
      </c>
      <c r="D20" s="17">
        <f>IFERROR(נתונים!$H$220/100,"")</f>
        <v>0.46100000000000002</v>
      </c>
      <c r="E20" s="17">
        <f>IFERROR(נתונים!$K$220/100,"")</f>
        <v>0.45200000000000001</v>
      </c>
      <c r="F20" s="17">
        <f>IFERROR(נתונים!$N$220/100,"")</f>
        <v>0.47700000000000004</v>
      </c>
    </row>
    <row r="21" spans="1:6" x14ac:dyDescent="0.25">
      <c r="A21" s="24" t="s">
        <v>98</v>
      </c>
      <c r="B21" s="8">
        <f>IF(COUNT(B16:B20)=0,"",AVERAGE(B16:B20))</f>
        <v>0.39640000000000003</v>
      </c>
      <c r="C21" s="8">
        <f>IF(COUNT(C16:C20)=0,"",AVERAGE(C16:C20))</f>
        <v>0.39479999999999998</v>
      </c>
      <c r="D21" s="8">
        <f>IF(COUNT(D16:D20)=0,"",AVERAGE(D16:D20))</f>
        <v>0.38940000000000002</v>
      </c>
      <c r="E21" s="8">
        <f>IF(COUNT(E16:E20)=0,"",AVERAGE(E16:E20))</f>
        <v>0.38419999999999999</v>
      </c>
      <c r="F21" s="8">
        <f>IF(COUNT(F16:F20)=0,"",AVERAGE(F16:F20))</f>
        <v>0.37920000000000004</v>
      </c>
    </row>
    <row r="24" spans="1:6" ht="15.75" x14ac:dyDescent="0.25">
      <c r="A24" s="13" t="s">
        <v>113</v>
      </c>
    </row>
    <row r="25" spans="1:6" x14ac:dyDescent="0.25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70</v>
      </c>
      <c r="F25" s="3" t="s">
        <v>71</v>
      </c>
    </row>
    <row r="26" spans="1:6" x14ac:dyDescent="0.25">
      <c r="A26" s="4" t="s">
        <v>3</v>
      </c>
      <c r="B26" s="19">
        <f>IFERROR(נתונים!$F$10*1/AVERAGE(נתונים!$E$18,נתונים!$F$18),"")</f>
        <v>1.2177089289531713E-2</v>
      </c>
      <c r="C26" s="19">
        <f>IFERROR(נתונים!$G$10*1/AVERAGE(נתונים!$F$18,נתונים!$G$18),"")</f>
        <v>1.2799724877679991E-2</v>
      </c>
      <c r="D26" s="19">
        <f>IFERROR(נתונים!$H$10*1/AVERAGE(נתונים!$G$18,נתונים!$H$18),"")</f>
        <v>1.1299427432035705E-2</v>
      </c>
      <c r="E26" s="19">
        <f>IFERROR(נתונים!$K$10*2/AVERAGE(נתונים!$G$18,נתונים!$J$18),"")</f>
        <v>1.1094515017286158E-2</v>
      </c>
      <c r="F26" s="19">
        <f>IFERROR(נתונים!$N$10*2/AVERAGE(נתונים!$H$18,נתונים!$M$18),"")</f>
        <v>1.0245308780460569E-2</v>
      </c>
    </row>
    <row r="27" spans="1:6" x14ac:dyDescent="0.25">
      <c r="A27" s="4" t="s">
        <v>4</v>
      </c>
      <c r="B27" s="19">
        <f>IFERROR(נתונים!$F$55*1/AVERAGE(נתונים!$E$63,נתונים!$F$63),"")</f>
        <v>9.6374897512551874E-3</v>
      </c>
      <c r="C27" s="19">
        <f>IFERROR(נתונים!$G$55*1/AVERAGE(נתונים!$F$63,נתונים!$G$63),"")</f>
        <v>9.1018873496422001E-3</v>
      </c>
      <c r="D27" s="19">
        <f>IFERROR(נתונים!$H$55*1/AVERAGE(נתונים!$G$63,נתונים!$H$63),"")</f>
        <v>8.0167763828276027E-3</v>
      </c>
      <c r="E27" s="19">
        <f>IFERROR(נתונים!$K$55*2/AVERAGE(נתונים!$G$63,נתונים!$J$63),"")</f>
        <v>8.1993565186234112E-3</v>
      </c>
      <c r="F27" s="19">
        <f>IFERROR(נתונים!$N$55*2/AVERAGE(נתונים!$H$63,נתונים!$M$63),"")</f>
        <v>7.0738118979142804E-3</v>
      </c>
    </row>
    <row r="28" spans="1:6" x14ac:dyDescent="0.25">
      <c r="A28" s="4" t="s">
        <v>5</v>
      </c>
      <c r="B28" s="19">
        <f>IFERROR(נתונים!$F$100*1/AVERAGE(נתונים!$E$108,נתונים!$F$108),"")</f>
        <v>1.2707416805096657E-2</v>
      </c>
      <c r="C28" s="19">
        <f>IFERROR(נתונים!$G$100*1/AVERAGE(נתונים!$F$108,נתונים!$G$108),"")</f>
        <v>1.1183844891079589E-2</v>
      </c>
      <c r="D28" s="19">
        <f>IFERROR(נתונים!$H$100*1/AVERAGE(נתונים!$G$108,נתונים!$H$108),"")</f>
        <v>1.0105939723152421E-2</v>
      </c>
      <c r="E28" s="19">
        <f>IFERROR(נתונים!$K$100*2/AVERAGE(נתונים!$G$108,נתונים!$J$108),"")</f>
        <v>1.0616892504960465E-2</v>
      </c>
      <c r="F28" s="19">
        <f>IFERROR(נתונים!$N$100*2/AVERAGE(נתונים!$H$108,נתונים!$M$108),"")</f>
        <v>9.2403806400774575E-3</v>
      </c>
    </row>
    <row r="29" spans="1:6" x14ac:dyDescent="0.25">
      <c r="A29" s="4" t="s">
        <v>6</v>
      </c>
      <c r="B29" s="19">
        <f>IFERROR(נתונים!$F$145*1/AVERAGE(נתונים!$E$153,נתונים!$F$153),"")</f>
        <v>1.5639602281722221E-2</v>
      </c>
      <c r="C29" s="19">
        <f>IFERROR(נתונים!$G$145*1/AVERAGE(נתונים!$F$153,נתונים!$G$153),"")</f>
        <v>1.4716521928898609E-2</v>
      </c>
      <c r="D29" s="19">
        <f>IFERROR(נתונים!$H$145*1/AVERAGE(נתונים!$G$153,נתונים!$H$153),"")</f>
        <v>1.4239714163150721E-2</v>
      </c>
      <c r="E29" s="19">
        <f>IFERROR(נתונים!$K$145*2/AVERAGE(נתונים!$G$153,נתונים!$J$153),"")</f>
        <v>1.414242461799961E-2</v>
      </c>
      <c r="F29" s="19">
        <f>IFERROR(נתונים!$N$145*2/AVERAGE(נתונים!$H$153,נתונים!$M$153),"")</f>
        <v>1.2616393824497767E-2</v>
      </c>
    </row>
    <row r="30" spans="1:6" x14ac:dyDescent="0.25">
      <c r="A30" s="4" t="s">
        <v>7</v>
      </c>
      <c r="B30" s="19">
        <f>IFERROR(נתונים!$F$190*1/AVERAGE(נתונים!$E$198,נתונים!$F$198),"")</f>
        <v>1.3780451588799371E-2</v>
      </c>
      <c r="C30" s="19">
        <f>IFERROR(נתונים!$G$190*1/AVERAGE(נתונים!$F$198,נתונים!$G$198),"")</f>
        <v>1.2663881775410715E-2</v>
      </c>
      <c r="D30" s="19">
        <f>IFERROR(נתונים!$H$190*1/AVERAGE(נתונים!$G$198,נתונים!$H$198),"")</f>
        <v>1.2120152888699762E-2</v>
      </c>
      <c r="E30" s="19">
        <f>IFERROR(נתונים!$K$190*2/AVERAGE(נתונים!$G$198,נתונים!$J$198),"")</f>
        <v>1.2405345647367288E-2</v>
      </c>
      <c r="F30" s="19">
        <f>IFERROR(נתונים!$N$190*2/AVERAGE(נתונים!$H$198,נתונים!$M$198),"")</f>
        <v>1.1374845222355139E-2</v>
      </c>
    </row>
    <row r="31" spans="1:6" x14ac:dyDescent="0.25">
      <c r="A31" s="24" t="s">
        <v>98</v>
      </c>
      <c r="B31" s="10">
        <f>IF(COUNT(B26:B30)=0,"",AVERAGE(B26:B30))</f>
        <v>1.2788409943281029E-2</v>
      </c>
      <c r="C31" s="10">
        <f>IF(COUNT(C26:C30)=0,"",AVERAGE(C26:C30))</f>
        <v>1.2093172164542221E-2</v>
      </c>
      <c r="D31" s="10">
        <f>IF(COUNT(D26:D30)=0,"",AVERAGE(D26:D30))</f>
        <v>1.1156402117973242E-2</v>
      </c>
      <c r="E31" s="10">
        <f>IF(COUNT(E26:E30)=0,"",AVERAGE(E26:E30))</f>
        <v>1.1291706861247388E-2</v>
      </c>
      <c r="F31" s="10">
        <f>IF(COUNT(F26:F30)=0,"",AVERAGE(F26:F30))</f>
        <v>1.0110148073061043E-2</v>
      </c>
    </row>
    <row r="34" spans="1:6" ht="15.75" x14ac:dyDescent="0.25">
      <c r="A34" s="13" t="s">
        <v>114</v>
      </c>
    </row>
    <row r="35" spans="1:6" x14ac:dyDescent="0.25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70</v>
      </c>
      <c r="F35" s="3" t="s">
        <v>71</v>
      </c>
    </row>
    <row r="36" spans="1:6" x14ac:dyDescent="0.25">
      <c r="A36" s="4" t="s">
        <v>3</v>
      </c>
      <c r="B36" s="17">
        <f>IFERROR(נתונים!$F$11/נתונים!$F$10,"")</f>
        <v>0.55606852144332397</v>
      </c>
      <c r="C36" s="17">
        <f>IFERROR(נתונים!$G$11/נתונים!$G$10,"")</f>
        <v>0.49805706672587985</v>
      </c>
      <c r="D36" s="17">
        <f>IFERROR(נתונים!$H$11/נתונים!$H$10,"")</f>
        <v>0.55580675868633989</v>
      </c>
      <c r="E36" s="17">
        <f>IFERROR(נתונים!$K$11/נתונים!$K$10,"")</f>
        <v>0.55582642613359334</v>
      </c>
      <c r="F36" s="17">
        <f>IFERROR(נתונים!$N$11/נתונים!$N$10,"")</f>
        <v>0.5447114193708199</v>
      </c>
    </row>
    <row r="37" spans="1:6" x14ac:dyDescent="0.25">
      <c r="A37" s="4" t="s">
        <v>4</v>
      </c>
      <c r="B37" s="17">
        <f>IFERROR(נתונים!$F$56/נתונים!$F$55,"")</f>
        <v>0.50536698578474037</v>
      </c>
      <c r="C37" s="17">
        <f>IFERROR(נתונים!$G$56/נתונים!$G$55,"")</f>
        <v>0.54982618771726532</v>
      </c>
      <c r="D37" s="17">
        <f>IFERROR(נתונים!$H$56/נתונים!$H$55,"")</f>
        <v>0.53850782190132374</v>
      </c>
      <c r="E37" s="17">
        <f>IFERROR(נתונים!$K$56/נתונים!$K$55,"")</f>
        <v>0.55103262496258609</v>
      </c>
      <c r="F37" s="17">
        <f>IFERROR(נתונים!$N$56/נתונים!$N$55,"")</f>
        <v>0.56663560111835976</v>
      </c>
    </row>
    <row r="38" spans="1:6" x14ac:dyDescent="0.25">
      <c r="A38" s="4" t="s">
        <v>5</v>
      </c>
      <c r="B38" s="17">
        <f>IFERROR(נתונים!$F$101/נתונים!$F$100,"")</f>
        <v>0.63637996049560064</v>
      </c>
      <c r="C38" s="17">
        <f>IFERROR(נתונים!$G$101/נתונים!$G$100,"")</f>
        <v>0.65702795863653773</v>
      </c>
      <c r="D38" s="17">
        <f>IFERROR(נתונים!$H$101/נתונים!$H$100,"")</f>
        <v>0.63905325443786987</v>
      </c>
      <c r="E38" s="17">
        <f>IFERROR(נתונים!$K$101/נתונים!$K$100,"")</f>
        <v>0.65138993238166787</v>
      </c>
      <c r="F38" s="17">
        <f>IFERROR(נתונים!$N$101/נתונים!$N$100,"")</f>
        <v>0.63977055449330789</v>
      </c>
    </row>
    <row r="39" spans="1:6" x14ac:dyDescent="0.25">
      <c r="A39" s="4" t="s">
        <v>6</v>
      </c>
      <c r="B39" s="17">
        <f>IFERROR(נתונים!$F$146/נתונים!$F$145,"")</f>
        <v>0.55934693877551023</v>
      </c>
      <c r="C39" s="17">
        <f>IFERROR(נתונים!$G$146/נתונים!$G$145,"")</f>
        <v>0.55754352030947774</v>
      </c>
      <c r="D39" s="17">
        <f>IFERROR(נתונים!$H$146/נתונים!$H$145,"")</f>
        <v>0.53233679072605244</v>
      </c>
      <c r="E39" s="17">
        <f>IFERROR(נתונים!$K$146/נתונים!$K$145,"")</f>
        <v>0.54929577464788737</v>
      </c>
      <c r="F39" s="17">
        <f>IFERROR(נתונים!$N$146/נתונים!$N$145,"")</f>
        <v>0.54368611935377509</v>
      </c>
    </row>
    <row r="40" spans="1:6" x14ac:dyDescent="0.25">
      <c r="A40" s="4" t="s">
        <v>7</v>
      </c>
      <c r="B40" s="17">
        <f>IFERROR(נתונים!$F$191/נתונים!$F$190,"")</f>
        <v>0.61383385470976715</v>
      </c>
      <c r="C40" s="17">
        <f>IFERROR(נתונים!$G$191/נתונים!$G$190,"")</f>
        <v>0.58414511252939205</v>
      </c>
      <c r="D40" s="17">
        <f>IFERROR(נתונים!$H$191/נתונים!$H$190,"")</f>
        <v>0.55454545454545456</v>
      </c>
      <c r="E40" s="17">
        <f>IFERROR(נתונים!$K$191/נתונים!$K$190,"")</f>
        <v>0.56908517350157728</v>
      </c>
      <c r="F40" s="17">
        <f>IFERROR(נתונים!$N$191/נתונים!$N$190,"")</f>
        <v>0.5455104551045511</v>
      </c>
    </row>
    <row r="41" spans="1:6" x14ac:dyDescent="0.25">
      <c r="A41" s="24" t="s">
        <v>98</v>
      </c>
      <c r="B41" s="8">
        <f>IF(COUNT(B36:B40)=0,"",AVERAGE(B36:B40))</f>
        <v>0.57419925224178847</v>
      </c>
      <c r="C41" s="8">
        <f>IF(COUNT(C36:C40)=0,"",AVERAGE(C36:C40))</f>
        <v>0.56931996918371053</v>
      </c>
      <c r="D41" s="8">
        <f>IF(COUNT(D36:D40)=0,"",AVERAGE(D36:D40))</f>
        <v>0.56405001605940819</v>
      </c>
      <c r="E41" s="8">
        <f>IF(COUNT(E36:E40)=0,"",AVERAGE(E36:E40))</f>
        <v>0.57532598632546239</v>
      </c>
      <c r="F41" s="8">
        <f>IF(COUNT(F36:F40)=0,"",AVERAGE(F36:F40))</f>
        <v>0.5680628298881627</v>
      </c>
    </row>
    <row r="44" spans="1:6" ht="15.75" x14ac:dyDescent="0.25">
      <c r="A44" s="13" t="s">
        <v>115</v>
      </c>
    </row>
    <row r="45" spans="1:6" x14ac:dyDescent="0.25">
      <c r="A45" s="3" t="s">
        <v>66</v>
      </c>
      <c r="B45" s="3" t="s">
        <v>67</v>
      </c>
      <c r="C45" s="3" t="s">
        <v>68</v>
      </c>
      <c r="D45" s="3" t="s">
        <v>69</v>
      </c>
    </row>
    <row r="46" spans="1:6" x14ac:dyDescent="0.25">
      <c r="A46" s="4" t="s">
        <v>3</v>
      </c>
      <c r="B46" s="23">
        <f>IFERROR(נתונים!$F$46,"")</f>
        <v>8602</v>
      </c>
      <c r="C46" s="23">
        <f>IFERROR(נתונים!$G$46,"")</f>
        <v>8471</v>
      </c>
      <c r="D46" s="23">
        <f>IFERROR(נתונים!$H$46,"")</f>
        <v>8479</v>
      </c>
    </row>
    <row r="47" spans="1:6" x14ac:dyDescent="0.25">
      <c r="A47" s="4" t="s">
        <v>4</v>
      </c>
      <c r="B47" s="23">
        <f>IFERROR(נתונים!$F$91,"")</f>
        <v>7962</v>
      </c>
      <c r="C47" s="23">
        <f>IFERROR(נתונים!$G$91,"")</f>
        <v>7865</v>
      </c>
      <c r="D47" s="23">
        <f>IFERROR(נתונים!$H$91,"")</f>
        <v>7610</v>
      </c>
    </row>
    <row r="48" spans="1:6" x14ac:dyDescent="0.25">
      <c r="A48" s="4" t="s">
        <v>5</v>
      </c>
      <c r="B48" s="23">
        <f>IFERROR(נתונים!$F$136,"")</f>
        <v>7148</v>
      </c>
      <c r="C48" s="23">
        <f>IFERROR(נתונים!$G$136,"")</f>
        <v>7174</v>
      </c>
      <c r="D48" s="23">
        <f>IFERROR(נתונים!$H$136,"")</f>
        <v>7223</v>
      </c>
    </row>
    <row r="49" spans="1:4" x14ac:dyDescent="0.25">
      <c r="A49" s="4" t="s">
        <v>6</v>
      </c>
      <c r="B49" s="23">
        <f>IFERROR(נתונים!$F$181,"")</f>
        <v>6925</v>
      </c>
      <c r="C49" s="23">
        <f>IFERROR(נתונים!$G$181,"")</f>
        <v>7029</v>
      </c>
      <c r="D49" s="23">
        <f>IFERROR(נתונים!$H$181,"")</f>
        <v>6852</v>
      </c>
    </row>
    <row r="50" spans="1:4" x14ac:dyDescent="0.25">
      <c r="A50" s="4" t="s">
        <v>7</v>
      </c>
      <c r="B50" s="23">
        <f>IFERROR(נתונים!$F$226,"")</f>
        <v>3634</v>
      </c>
      <c r="C50" s="23">
        <f>IFERROR(נתונים!$G$226,"")</f>
        <v>3555</v>
      </c>
      <c r="D50" s="23">
        <f>IFERROR(נתונים!$H$226,"")</f>
        <v>3515</v>
      </c>
    </row>
    <row r="51" spans="1:4" x14ac:dyDescent="0.25">
      <c r="A51" s="24" t="s">
        <v>72</v>
      </c>
      <c r="B51" s="6">
        <f>IF(COUNT(B46:B50)&lt;5,"",SUM(B46:B50))</f>
        <v>34271</v>
      </c>
      <c r="C51" s="6">
        <f>IF(COUNT(C46:C50)&lt;5,"",SUM(C46:C50))</f>
        <v>34094</v>
      </c>
      <c r="D51" s="6">
        <f>IF(COUNT(D46:D50)&lt;5,"",SUM(D46:D50))</f>
        <v>33679</v>
      </c>
    </row>
    <row r="54" spans="1:4" ht="15.75" x14ac:dyDescent="0.25">
      <c r="A54" s="13" t="s">
        <v>116</v>
      </c>
    </row>
    <row r="55" spans="1:4" x14ac:dyDescent="0.25">
      <c r="A55" s="3" t="s">
        <v>66</v>
      </c>
      <c r="B55" s="3" t="s">
        <v>67</v>
      </c>
      <c r="C55" s="3" t="s">
        <v>68</v>
      </c>
      <c r="D55" s="3" t="s">
        <v>69</v>
      </c>
    </row>
    <row r="56" spans="1:4" x14ac:dyDescent="0.25">
      <c r="A56" s="4" t="s">
        <v>3</v>
      </c>
      <c r="B56" s="23">
        <f>IFERROR(נתונים!$F$47,"")</f>
        <v>160</v>
      </c>
      <c r="C56" s="23">
        <f>IFERROR(נתונים!$G$47,"")</f>
        <v>159</v>
      </c>
      <c r="D56" s="23">
        <f>IFERROR(נתונים!$H$47,"")</f>
        <v>159</v>
      </c>
    </row>
    <row r="57" spans="1:4" x14ac:dyDescent="0.25">
      <c r="A57" s="4" t="s">
        <v>4</v>
      </c>
      <c r="B57" s="23">
        <f>IFERROR(נתונים!$F$92,"")</f>
        <v>187</v>
      </c>
      <c r="C57" s="23">
        <f>IFERROR(נתונים!$G$92,"")</f>
        <v>184</v>
      </c>
      <c r="D57" s="23">
        <f>IFERROR(נתונים!$H$92,"")</f>
        <v>184</v>
      </c>
    </row>
    <row r="58" spans="1:4" x14ac:dyDescent="0.25">
      <c r="A58" s="4" t="s">
        <v>5</v>
      </c>
      <c r="B58" s="23">
        <f>IFERROR(נתונים!$F$137,"")</f>
        <v>206</v>
      </c>
      <c r="C58" s="23">
        <f>IFERROR(נתונים!$G$137,"")</f>
        <v>205</v>
      </c>
      <c r="D58" s="23">
        <f>IFERROR(נתונים!$H$137,"")</f>
        <v>206</v>
      </c>
    </row>
    <row r="59" spans="1:4" x14ac:dyDescent="0.25">
      <c r="A59" s="4" t="s">
        <v>6</v>
      </c>
      <c r="B59" s="23">
        <f>IFERROR(נתונים!$F$182,"")</f>
        <v>173</v>
      </c>
      <c r="C59" s="23">
        <f>IFERROR(נתונים!$G$182,"")</f>
        <v>171</v>
      </c>
      <c r="D59" s="23">
        <f>IFERROR(נתונים!$H$182,"")</f>
        <v>171</v>
      </c>
    </row>
    <row r="60" spans="1:4" x14ac:dyDescent="0.25">
      <c r="A60" s="4" t="s">
        <v>7</v>
      </c>
      <c r="B60" s="23">
        <f>IFERROR(נתונים!$F$227,"")</f>
        <v>127</v>
      </c>
      <c r="C60" s="23">
        <f>IFERROR(נתונים!$G$227,"")</f>
        <v>120</v>
      </c>
      <c r="D60" s="23">
        <f>IFERROR(נתונים!$H$227,"")</f>
        <v>120</v>
      </c>
    </row>
    <row r="61" spans="1:4" x14ac:dyDescent="0.25">
      <c r="A61" s="24" t="s">
        <v>72</v>
      </c>
      <c r="B61" s="6">
        <f>IF(COUNT(B56:B60)&lt;5,"",SUM(B56:B60))</f>
        <v>853</v>
      </c>
      <c r="C61" s="6">
        <f>IF(COUNT(C56:C60)&lt;5,"",SUM(C56:C60))</f>
        <v>839</v>
      </c>
      <c r="D61" s="6">
        <f>IF(COUNT(D56:D60)&lt;5,"",SUM(D56:D60))</f>
        <v>840</v>
      </c>
    </row>
    <row r="64" spans="1:4" ht="15.75" x14ac:dyDescent="0.25">
      <c r="A64" s="13" t="s">
        <v>117</v>
      </c>
    </row>
    <row r="65" spans="1:4" x14ac:dyDescent="0.25">
      <c r="A65" s="3" t="s">
        <v>66</v>
      </c>
      <c r="B65" s="3" t="s">
        <v>67</v>
      </c>
      <c r="C65" s="3" t="s">
        <v>68</v>
      </c>
      <c r="D65" s="3" t="s">
        <v>69</v>
      </c>
    </row>
    <row r="66" spans="1:4" x14ac:dyDescent="0.25">
      <c r="A66" s="4" t="s">
        <v>3</v>
      </c>
      <c r="B66" s="25">
        <f>IFERROR(נתונים!$F$14*1/נתונים!$F$46*1000,"")</f>
        <v>855.61497326203209</v>
      </c>
      <c r="C66" s="25">
        <f>IFERROR(נתונים!$G$14*1/נתונים!$G$46*1000,"")</f>
        <v>901.31035296895288</v>
      </c>
      <c r="D66" s="25">
        <f>IFERROR(נתונים!$H$14*1/נתונים!$H$46*1000,"")</f>
        <v>1156.0325510083735</v>
      </c>
    </row>
    <row r="67" spans="1:4" x14ac:dyDescent="0.25">
      <c r="A67" s="4" t="s">
        <v>4</v>
      </c>
      <c r="B67" s="25">
        <f>IFERROR(נתונים!$F$59*1/נתונים!$F$91*1000,"")</f>
        <v>882.56719417231852</v>
      </c>
      <c r="C67" s="25">
        <f>IFERROR(נתונים!$G$59*1/נתונים!$G$91*1000,"")</f>
        <v>1245.772409408773</v>
      </c>
      <c r="D67" s="25">
        <f>IFERROR(נתונים!$H$59*1/נתונים!$H$91*1000,"")</f>
        <v>1348.4888304862025</v>
      </c>
    </row>
    <row r="68" spans="1:4" x14ac:dyDescent="0.25">
      <c r="A68" s="4" t="s">
        <v>5</v>
      </c>
      <c r="B68" s="25">
        <f>IFERROR(נתונים!$F$104*1/נתונים!$F$136*1000,"")</f>
        <v>686.90542809177396</v>
      </c>
      <c r="C68" s="25">
        <f>IFERROR(נתונים!$G$104*1/נתונים!$G$136*1000,"")</f>
        <v>760.38472260942297</v>
      </c>
      <c r="D68" s="25">
        <f>IFERROR(נתונים!$H$104*1/נתונים!$H$136*1000,"")</f>
        <v>779.45452028243108</v>
      </c>
    </row>
    <row r="69" spans="1:4" x14ac:dyDescent="0.25">
      <c r="A69" s="4" t="s">
        <v>6</v>
      </c>
      <c r="B69" s="25">
        <f>IFERROR(נתונים!$F$149*1/נתונים!$F$181*1000,"")</f>
        <v>605.34296028880863</v>
      </c>
      <c r="C69" s="25">
        <f>IFERROR(נתונים!$G$149*1/נתונים!$G$181*1000,"")</f>
        <v>609.04822876653861</v>
      </c>
      <c r="D69" s="25">
        <f>IFERROR(נתונים!$H$149*1/נתונים!$H$181*1000,"")</f>
        <v>604.20315236427325</v>
      </c>
    </row>
    <row r="70" spans="1:4" x14ac:dyDescent="0.25">
      <c r="A70" s="4" t="s">
        <v>7</v>
      </c>
      <c r="B70" s="25">
        <f>IFERROR(נתונים!$F$194*1/נתונים!$F$226*1000,"")</f>
        <v>597.6884975233902</v>
      </c>
      <c r="C70" s="25">
        <f>IFERROR(נתונים!$G$194*1/נתונים!$G$226*1000,"")</f>
        <v>666.94796061884665</v>
      </c>
      <c r="D70" s="25">
        <f>IFERROR(נתונים!$H$194*1/נתונים!$H$226*1000,"")</f>
        <v>642.95874822190615</v>
      </c>
    </row>
    <row r="71" spans="1:4" x14ac:dyDescent="0.25">
      <c r="A71" s="24" t="s">
        <v>98</v>
      </c>
      <c r="B71" s="6">
        <f>IF(COUNT(B66:B70)=0,"",AVERAGE(B66:B70))</f>
        <v>725.62381066766466</v>
      </c>
      <c r="C71" s="6">
        <f>IF(COUNT(C66:C70)=0,"",AVERAGE(C66:C70))</f>
        <v>836.69273487450687</v>
      </c>
      <c r="D71" s="6">
        <f>IF(COUNT(D66:D70)=0,"",AVERAGE(D66:D70))</f>
        <v>906.22756047263715</v>
      </c>
    </row>
  </sheetData>
  <pageMargins left="0.75" right="0.75" top="1" bottom="1" header="0.5" footer="0.5"/>
  <pageSetup paperSize="9" fitToHeight="0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5B9BD5"/>
    <pageSetUpPr fitToPage="1"/>
  </sheetPr>
  <dimension ref="A1:F121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118</v>
      </c>
    </row>
    <row r="2" spans="1:6" x14ac:dyDescent="0.25">
      <c r="A2" s="2" t="s">
        <v>119</v>
      </c>
    </row>
    <row r="4" spans="1:6" ht="15.75" x14ac:dyDescent="0.25">
      <c r="A4" s="13" t="s">
        <v>120</v>
      </c>
    </row>
    <row r="5" spans="1:6" x14ac:dyDescent="0.25">
      <c r="A5" s="3" t="s">
        <v>66</v>
      </c>
      <c r="B5" s="3" t="s">
        <v>67</v>
      </c>
      <c r="C5" s="3" t="s">
        <v>68</v>
      </c>
      <c r="D5" s="3" t="s">
        <v>69</v>
      </c>
      <c r="E5" s="3" t="s">
        <v>85</v>
      </c>
      <c r="F5" s="3" t="s">
        <v>86</v>
      </c>
    </row>
    <row r="6" spans="1:6" x14ac:dyDescent="0.25">
      <c r="A6" s="4" t="s">
        <v>3</v>
      </c>
      <c r="B6" s="19">
        <f>IFERROR(נתונים!$F$34/100,"")</f>
        <v>0.1202</v>
      </c>
      <c r="C6" s="19">
        <f>IFERROR(נתונים!$G$34/100,"")</f>
        <v>0.11800000000000001</v>
      </c>
      <c r="D6" s="19">
        <f>IFERROR(נתונים!$H$34/100,"")</f>
        <v>0.1198</v>
      </c>
      <c r="E6" s="19">
        <f>IFERROR(נתונים!$L$34/100,"")</f>
        <v>0.11710000000000001</v>
      </c>
      <c r="F6" s="19">
        <f>IFERROR(נתונים!$M$34/100,"")</f>
        <v>0.1183</v>
      </c>
    </row>
    <row r="7" spans="1:6" x14ac:dyDescent="0.25">
      <c r="A7" s="4" t="s">
        <v>4</v>
      </c>
      <c r="B7" s="19">
        <f>IFERROR(נתונים!$F$79/100,"")</f>
        <v>0.1166</v>
      </c>
      <c r="C7" s="19">
        <f>IFERROR(נתונים!$G$79/100,"")</f>
        <v>0.1217</v>
      </c>
      <c r="D7" s="19">
        <f>IFERROR(נתונים!$H$79/100,"")</f>
        <v>0.12050000000000001</v>
      </c>
      <c r="E7" s="19">
        <f>IFERROR(נתונים!$L$79/100,"")</f>
        <v>0.1174</v>
      </c>
      <c r="F7" s="19">
        <f>IFERROR(נתונים!$M$79/100,"")</f>
        <v>0.11650000000000001</v>
      </c>
    </row>
    <row r="8" spans="1:6" x14ac:dyDescent="0.25">
      <c r="A8" s="4" t="s">
        <v>5</v>
      </c>
      <c r="B8" s="19">
        <f>IFERROR(נתונים!$F$124/100,"")</f>
        <v>0.1032</v>
      </c>
      <c r="C8" s="19">
        <f>IFERROR(נתונים!$G$124/100,"")</f>
        <v>0.10400000000000001</v>
      </c>
      <c r="D8" s="19">
        <f>IFERROR(נתונים!$H$124/100,"")</f>
        <v>0.1024</v>
      </c>
      <c r="E8" s="19">
        <f>IFERROR(נתונים!$L$124/100,"")</f>
        <v>0.1017</v>
      </c>
      <c r="F8" s="19">
        <f>IFERROR(נתונים!$M$124/100,"")</f>
        <v>0.10220000000000001</v>
      </c>
    </row>
    <row r="9" spans="1:6" x14ac:dyDescent="0.25">
      <c r="A9" s="4" t="s">
        <v>6</v>
      </c>
      <c r="B9" s="19">
        <f>IFERROR(נתונים!$F$169/100,"")</f>
        <v>0.10710000000000001</v>
      </c>
      <c r="C9" s="19">
        <f>IFERROR(נתונים!$G$169/100,"")</f>
        <v>0.1066</v>
      </c>
      <c r="D9" s="19">
        <f>IFERROR(נתונים!$H$169/100,"")</f>
        <v>0.1038</v>
      </c>
      <c r="E9" s="19">
        <f>IFERROR(נתונים!$L$169/100,"")</f>
        <v>0.1024</v>
      </c>
      <c r="F9" s="19">
        <f>IFERROR(נתונים!$M$169/100,"")</f>
        <v>0.1027</v>
      </c>
    </row>
    <row r="10" spans="1:6" x14ac:dyDescent="0.25">
      <c r="A10" s="4" t="s">
        <v>7</v>
      </c>
      <c r="B10" s="19">
        <f>IFERROR(נתונים!$F$214/100,"")</f>
        <v>0.11349999999999999</v>
      </c>
      <c r="C10" s="19">
        <f>IFERROR(נתונים!$G$214/100,"")</f>
        <v>0.11310000000000001</v>
      </c>
      <c r="D10" s="19">
        <f>IFERROR(נתונים!$H$214/100,"")</f>
        <v>0.111</v>
      </c>
      <c r="E10" s="19">
        <f>IFERROR(נתונים!$L$214/100,"")</f>
        <v>0.1082</v>
      </c>
      <c r="F10" s="19">
        <f>IFERROR(נתונים!$M$214/100,"")</f>
        <v>0.10869999999999999</v>
      </c>
    </row>
    <row r="11" spans="1:6" x14ac:dyDescent="0.25">
      <c r="A11" s="24" t="s">
        <v>98</v>
      </c>
      <c r="B11" s="10">
        <f>IF(COUNT(B6:B10)=0,"",AVERAGE(B6:B10))</f>
        <v>0.11212</v>
      </c>
      <c r="C11" s="10">
        <f>IF(COUNT(C6:C10)=0,"",AVERAGE(C6:C10))</f>
        <v>0.11268</v>
      </c>
      <c r="D11" s="10">
        <f>IF(COUNT(D6:D10)=0,"",AVERAGE(D6:D10))</f>
        <v>0.1115</v>
      </c>
      <c r="E11" s="10">
        <f>IF(COUNT(E6:E10)=0,"",AVERAGE(E6:E10))</f>
        <v>0.10935999999999998</v>
      </c>
      <c r="F11" s="10">
        <f>IF(COUNT(F6:F10)=0,"",AVERAGE(F6:F10))</f>
        <v>0.10968</v>
      </c>
    </row>
    <row r="14" spans="1:6" ht="15.75" x14ac:dyDescent="0.25">
      <c r="A14" s="13" t="s">
        <v>121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85</v>
      </c>
      <c r="F15" s="3" t="s">
        <v>86</v>
      </c>
    </row>
    <row r="16" spans="1:6" x14ac:dyDescent="0.25">
      <c r="A16" s="4" t="s">
        <v>3</v>
      </c>
      <c r="B16" s="19">
        <f>IFERROR(נתונים!$F$36/100,"")</f>
        <v>0.1023</v>
      </c>
      <c r="C16" s="19">
        <f>IFERROR(נתונים!$G$36/100,"")</f>
        <v>0.1023</v>
      </c>
      <c r="D16" s="19">
        <f>IFERROR(נתונים!$H$36/100,"")</f>
        <v>0.1023</v>
      </c>
      <c r="E16" s="19">
        <f>IFERROR(נתונים!$L$36/100,"")</f>
        <v>0.1023</v>
      </c>
      <c r="F16" s="19">
        <f>IFERROR(נתונים!$M$36/100,"")</f>
        <v>0.1023</v>
      </c>
    </row>
    <row r="17" spans="1:6" x14ac:dyDescent="0.25">
      <c r="A17" s="4" t="s">
        <v>4</v>
      </c>
      <c r="B17" s="19">
        <f>IFERROR(נתונים!$F$81/100,"")</f>
        <v>0.10220000000000001</v>
      </c>
      <c r="C17" s="19">
        <f>IFERROR(נתונים!$G$81/100,"")</f>
        <v>0.1024</v>
      </c>
      <c r="D17" s="19">
        <f>IFERROR(נתונים!$H$81/100,"")</f>
        <v>0.1024</v>
      </c>
      <c r="E17" s="19">
        <f>IFERROR(נתונים!$L$81/100,"")</f>
        <v>0.1024</v>
      </c>
      <c r="F17" s="19">
        <f>IFERROR(נתונים!$M$81/100,"")</f>
        <v>0.1023</v>
      </c>
    </row>
    <row r="18" spans="1:6" x14ac:dyDescent="0.25">
      <c r="A18" s="4" t="s">
        <v>5</v>
      </c>
      <c r="B18" s="19">
        <f>IFERROR(נתונים!$F$126/100,"")</f>
        <v>9.6000000000000002E-2</v>
      </c>
      <c r="C18" s="19">
        <f>IFERROR(נתונים!$G$126/100,"")</f>
        <v>9.6000000000000002E-2</v>
      </c>
      <c r="D18" s="19">
        <f>IFERROR(נתונים!$H$126/100,"")</f>
        <v>9.6000000000000002E-2</v>
      </c>
      <c r="E18" s="19">
        <f>IFERROR(נתונים!$L$126/100,"")</f>
        <v>9.6000000000000002E-2</v>
      </c>
      <c r="F18" s="19">
        <f>IFERROR(נתונים!$M$126/100,"")</f>
        <v>9.6000000000000002E-2</v>
      </c>
    </row>
    <row r="19" spans="1:6" x14ac:dyDescent="0.25">
      <c r="A19" s="4" t="s">
        <v>6</v>
      </c>
      <c r="B19" s="19">
        <f>IFERROR(נתונים!$F$171/100,"")</f>
        <v>9.1999999999999998E-2</v>
      </c>
      <c r="C19" s="19">
        <f>IFERROR(נתונים!$G$171/100,"")</f>
        <v>9.1899999999999996E-2</v>
      </c>
      <c r="D19" s="19">
        <f>IFERROR(נתונים!$H$171/100,"")</f>
        <v>9.1999999999999998E-2</v>
      </c>
      <c r="E19" s="19">
        <f>IFERROR(נתונים!$L$171/100,"")</f>
        <v>9.1999999999999998E-2</v>
      </c>
      <c r="F19" s="19">
        <f>IFERROR(נתונים!$M$171/100,"")</f>
        <v>9.2100000000000015E-2</v>
      </c>
    </row>
    <row r="20" spans="1:6" x14ac:dyDescent="0.25">
      <c r="A20" s="4" t="s">
        <v>7</v>
      </c>
      <c r="B20" s="19">
        <f>IFERROR(נתונים!$F$216/100,"")</f>
        <v>9.2399999999999996E-2</v>
      </c>
      <c r="C20" s="19">
        <f>IFERROR(נתונים!$G$216/100,"")</f>
        <v>9.2300000000000007E-2</v>
      </c>
      <c r="D20" s="19">
        <f>IFERROR(נתונים!$H$216/100,"")</f>
        <v>9.2300000000000007E-2</v>
      </c>
      <c r="E20" s="19">
        <f>IFERROR(נתונים!$L$216/100,"")</f>
        <v>9.2399999999999996E-2</v>
      </c>
      <c r="F20" s="19">
        <f>IFERROR(נתונים!$M$216/100,"")</f>
        <v>9.2399999999999996E-2</v>
      </c>
    </row>
    <row r="21" spans="1:6" x14ac:dyDescent="0.25">
      <c r="A21" s="24" t="s">
        <v>98</v>
      </c>
      <c r="B21" s="10">
        <f>IF(COUNT(B16:B20)=0,"",AVERAGE(B16:B20))</f>
        <v>9.6979999999999983E-2</v>
      </c>
      <c r="C21" s="10">
        <f>IF(COUNT(C16:C20)=0,"",AVERAGE(C16:C20))</f>
        <v>9.6979999999999983E-2</v>
      </c>
      <c r="D21" s="10">
        <f>IF(COUNT(D16:D20)=0,"",AVERAGE(D16:D20))</f>
        <v>9.6999999999999989E-2</v>
      </c>
      <c r="E21" s="10">
        <f>IF(COUNT(E16:E20)=0,"",AVERAGE(E16:E20))</f>
        <v>9.7019999999999981E-2</v>
      </c>
      <c r="F21" s="10">
        <f>IF(COUNT(F16:F20)=0,"",AVERAGE(F16:F20))</f>
        <v>9.7019999999999995E-2</v>
      </c>
    </row>
    <row r="24" spans="1:6" ht="15.75" x14ac:dyDescent="0.25">
      <c r="A24" s="13" t="s">
        <v>122</v>
      </c>
    </row>
    <row r="25" spans="1:6" x14ac:dyDescent="0.25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85</v>
      </c>
      <c r="F25" s="3" t="s">
        <v>86</v>
      </c>
    </row>
    <row r="26" spans="1:6" x14ac:dyDescent="0.25">
      <c r="A26" s="4" t="s">
        <v>3</v>
      </c>
      <c r="B26" s="19">
        <f>IFERROR((נתונים!$F$34-נתונים!$F$36)/100,"")</f>
        <v>1.7899999999999992E-2</v>
      </c>
      <c r="C26" s="19">
        <f>IFERROR((נתונים!$G$34-נתונים!$G$36)/100,"")</f>
        <v>1.5700000000000002E-2</v>
      </c>
      <c r="D26" s="19">
        <f>IFERROR((נתונים!$H$34-נתונים!$H$36)/100,"")</f>
        <v>1.7500000000000002E-2</v>
      </c>
      <c r="E26" s="19">
        <f>IFERROR((נתונים!$L$34-נתונים!$L$36)/100,"")</f>
        <v>1.4800000000000004E-2</v>
      </c>
      <c r="F26" s="19">
        <f>IFERROR((נתונים!$M$34-נתונים!$M$36)/100,"")</f>
        <v>1.5999999999999997E-2</v>
      </c>
    </row>
    <row r="27" spans="1:6" x14ac:dyDescent="0.25">
      <c r="A27" s="4" t="s">
        <v>4</v>
      </c>
      <c r="B27" s="19">
        <f>IFERROR((נתונים!$F$79-נתונים!$F$81)/100,"")</f>
        <v>1.4399999999999994E-2</v>
      </c>
      <c r="C27" s="19">
        <f>IFERROR((נתונים!$G$79-נתונים!$G$81)/100,"")</f>
        <v>1.9299999999999998E-2</v>
      </c>
      <c r="D27" s="19">
        <f>IFERROR((נתונים!$H$79-נתונים!$H$81)/100,"")</f>
        <v>1.8100000000000005E-2</v>
      </c>
      <c r="E27" s="19">
        <f>IFERROR((נתונים!$L$79-נתונים!$L$81)/100,"")</f>
        <v>1.4999999999999999E-2</v>
      </c>
      <c r="F27" s="19">
        <f>IFERROR((נתונים!$M$79-נתונים!$M$81)/100,"")</f>
        <v>1.4199999999999999E-2</v>
      </c>
    </row>
    <row r="28" spans="1:6" x14ac:dyDescent="0.25">
      <c r="A28" s="4" t="s">
        <v>5</v>
      </c>
      <c r="B28" s="19">
        <f>IFERROR((נתונים!$F$124-נתונים!$F$126)/100,"")</f>
        <v>7.2000000000000067E-3</v>
      </c>
      <c r="C28" s="19">
        <f>IFERROR((נתונים!$G$124-נתונים!$G$126)/100,"")</f>
        <v>8.0000000000000071E-3</v>
      </c>
      <c r="D28" s="19">
        <f>IFERROR((נתונים!$H$124-נתונים!$H$126)/100,"")</f>
        <v>6.4000000000000055E-3</v>
      </c>
      <c r="E28" s="19">
        <f>IFERROR((נתונים!$L$124-נתונים!$L$126)/100,"")</f>
        <v>5.7000000000000028E-3</v>
      </c>
      <c r="F28" s="19">
        <f>IFERROR((נתונים!$M$124-נתונים!$M$126)/100,"")</f>
        <v>6.2000000000000102E-3</v>
      </c>
    </row>
    <row r="29" spans="1:6" x14ac:dyDescent="0.25">
      <c r="A29" s="4" t="s">
        <v>6</v>
      </c>
      <c r="B29" s="19">
        <f>IFERROR((נתונים!$F$169-נתונים!$F$171)/100,"")</f>
        <v>1.5100000000000016E-2</v>
      </c>
      <c r="C29" s="19">
        <f>IFERROR((נתונים!$G$169-נתונים!$G$171)/100,"")</f>
        <v>1.4700000000000006E-2</v>
      </c>
      <c r="D29" s="19">
        <f>IFERROR((נתונים!$H$169-נתונים!$H$171)/100,"")</f>
        <v>1.1800000000000015E-2</v>
      </c>
      <c r="E29" s="19">
        <f>IFERROR((נתונים!$L$169-נתונים!$L$171)/100,"")</f>
        <v>1.040000000000001E-2</v>
      </c>
      <c r="F29" s="19">
        <f>IFERROR((נתונים!$M$169-נתונים!$M$171)/100,"")</f>
        <v>1.0599999999999988E-2</v>
      </c>
    </row>
    <row r="30" spans="1:6" x14ac:dyDescent="0.25">
      <c r="A30" s="4" t="s">
        <v>7</v>
      </c>
      <c r="B30" s="19">
        <f>IFERROR((נתונים!$F$214-נתונים!$F$216)/100,"")</f>
        <v>2.1099999999999994E-2</v>
      </c>
      <c r="C30" s="19">
        <f>IFERROR((נתונים!$G$214-נתונים!$G$216)/100,"")</f>
        <v>2.0799999999999999E-2</v>
      </c>
      <c r="D30" s="19">
        <f>IFERROR((נתונים!$H$214-נתונים!$H$216)/100,"")</f>
        <v>1.8699999999999991E-2</v>
      </c>
      <c r="E30" s="19">
        <f>IFERROR((נתונים!$L$214-נתונים!$L$216)/100,"")</f>
        <v>1.5800000000000002E-2</v>
      </c>
      <c r="F30" s="19">
        <f>IFERROR((נתונים!$M$214-נתונים!$M$216)/100,"")</f>
        <v>1.6299999999999992E-2</v>
      </c>
    </row>
    <row r="31" spans="1:6" x14ac:dyDescent="0.25">
      <c r="A31" s="24" t="s">
        <v>98</v>
      </c>
      <c r="B31" s="10">
        <f>IF(COUNT(B26:B30)=0,"",AVERAGE(B26:B30))</f>
        <v>1.5140000000000001E-2</v>
      </c>
      <c r="C31" s="10">
        <f>IF(COUNT(C26:C30)=0,"",AVERAGE(C26:C30))</f>
        <v>1.5700000000000002E-2</v>
      </c>
      <c r="D31" s="10">
        <f>IF(COUNT(D26:D30)=0,"",AVERAGE(D26:D30))</f>
        <v>1.4500000000000004E-2</v>
      </c>
      <c r="E31" s="10">
        <f>IF(COUNT(E26:E30)=0,"",AVERAGE(E26:E30))</f>
        <v>1.2340000000000002E-2</v>
      </c>
      <c r="F31" s="10">
        <f>IF(COUNT(F26:F30)=0,"",AVERAGE(F26:F30))</f>
        <v>1.2659999999999999E-2</v>
      </c>
    </row>
    <row r="34" spans="1:6" ht="15.75" x14ac:dyDescent="0.25">
      <c r="A34" s="13" t="s">
        <v>123</v>
      </c>
    </row>
    <row r="35" spans="1:6" x14ac:dyDescent="0.25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85</v>
      </c>
      <c r="F35" s="3" t="s">
        <v>86</v>
      </c>
    </row>
    <row r="36" spans="1:6" x14ac:dyDescent="0.25">
      <c r="A36" s="4" t="s">
        <v>3</v>
      </c>
      <c r="B36" s="25">
        <f>IFERROR((נתונים!$F$34-נתונים!$F$36)/100*נתונים!$F$28,"")</f>
        <v>7837.5507999999963</v>
      </c>
      <c r="C36" s="25">
        <f>IFERROR((נתונים!$G$34-נתונים!$G$36)/100*נתונים!$G$28,"")</f>
        <v>7736.379100000001</v>
      </c>
      <c r="D36" s="25">
        <f>IFERROR((נתונים!$H$34-נתונים!$H$36)/100*נתונים!$H$28,"")</f>
        <v>9436.5250000000015</v>
      </c>
      <c r="E36" s="25">
        <f>IFERROR((נתונים!$L$34-נתונים!$L$36)/100*נתונים!$L$28,"")</f>
        <v>8267.9904000000024</v>
      </c>
      <c r="F36" s="25">
        <f>IFERROR((נתונים!$M$34-נתונים!$M$36)/100*נתונים!$M$28,"")</f>
        <v>9077.3759999999984</v>
      </c>
    </row>
    <row r="37" spans="1:6" x14ac:dyDescent="0.25">
      <c r="A37" s="4" t="s">
        <v>4</v>
      </c>
      <c r="B37" s="25">
        <f>IFERROR((נתונים!$F$79-נתונים!$F$81)/100*נתונים!$F$73,"")</f>
        <v>6655.334399999997</v>
      </c>
      <c r="C37" s="25">
        <f>IFERROR((נתונים!$G$79-נתונים!$G$81)/100*נתונים!$G$73,"")</f>
        <v>9713.2846999999983</v>
      </c>
      <c r="D37" s="25">
        <f>IFERROR((נתונים!$H$79-נתונים!$H$81)/100*נתונים!$H$73,"")</f>
        <v>10155.783300000003</v>
      </c>
      <c r="E37" s="25">
        <f>IFERROR((נתונים!$L$79-נתונים!$L$81)/100*נתונים!$L$73,"")</f>
        <v>8708.4750000000004</v>
      </c>
      <c r="F37" s="25">
        <f>IFERROR((נתונים!$M$79-נתונים!$M$81)/100*נתונים!$M$73,"")</f>
        <v>8529.9683999999997</v>
      </c>
    </row>
    <row r="38" spans="1:6" x14ac:dyDescent="0.25">
      <c r="A38" s="4" t="s">
        <v>5</v>
      </c>
      <c r="B38" s="25">
        <f>IFERROR((נתונים!$F$124-נתונים!$F$126)/100*נתונים!$F$118,"")</f>
        <v>1983.1680000000019</v>
      </c>
      <c r="C38" s="25">
        <f>IFERROR((נתונים!$G$124-נתונים!$G$126)/100*נתונים!$G$118,"")</f>
        <v>2458.9120000000021</v>
      </c>
      <c r="D38" s="25">
        <f>IFERROR((נתונים!$H$124-נתונים!$H$126)/100*נתונים!$H$118,"")</f>
        <v>2202.5920000000019</v>
      </c>
      <c r="E38" s="25">
        <f>IFERROR((נתונים!$L$124-נתונים!$L$126)/100*נתונים!$L$118,"")</f>
        <v>2000.871000000001</v>
      </c>
      <c r="F38" s="25">
        <f>IFERROR((נתונים!$M$124-נתונים!$M$126)/100*נתונים!$M$118,"")</f>
        <v>2220.1084000000037</v>
      </c>
    </row>
    <row r="39" spans="1:6" x14ac:dyDescent="0.25">
      <c r="A39" s="4" t="s">
        <v>6</v>
      </c>
      <c r="B39" s="25">
        <f>IFERROR((נתונים!$F$169-נתונים!$F$171)/100*נתונים!$F$163,"")</f>
        <v>4073.5119000000045</v>
      </c>
      <c r="C39" s="25">
        <f>IFERROR((נתונים!$G$169-נתונים!$G$171)/100*נתונים!$G$163,"")</f>
        <v>4456.5402000000022</v>
      </c>
      <c r="D39" s="25">
        <f>IFERROR((נתונים!$H$169-נתונים!$H$171)/100*נתונים!$H$163,"")</f>
        <v>3925.0930000000053</v>
      </c>
      <c r="E39" s="25">
        <f>IFERROR((נתונים!$L$169-נתונים!$L$171)/100*נתונים!$L$163,"")</f>
        <v>3540.0664000000033</v>
      </c>
      <c r="F39" s="25">
        <f>IFERROR((נתונים!$M$169-נתונים!$M$171)/100*נתונים!$M$163,"")</f>
        <v>3665.5329999999958</v>
      </c>
    </row>
    <row r="40" spans="1:6" x14ac:dyDescent="0.25">
      <c r="A40" s="4" t="s">
        <v>7</v>
      </c>
      <c r="B40" s="25">
        <f>IFERROR((נתונים!$F$214-נתונים!$F$216)/100*נתונים!$F$208,"")</f>
        <v>2285.1088999999993</v>
      </c>
      <c r="C40" s="25">
        <f>IFERROR((נתונים!$G$214-נתונים!$G$216)/100*נתונים!$G$208,"")</f>
        <v>2513.5344</v>
      </c>
      <c r="D40" s="25">
        <f>IFERROR((נתונים!$H$214-נתונים!$H$216)/100*נתונים!$H$208,"")</f>
        <v>2498.3947999999987</v>
      </c>
      <c r="E40" s="25">
        <f>IFERROR((נתונים!$L$214-נתונים!$L$216)/100*נתונים!$L$208,"")</f>
        <v>2139.2726000000002</v>
      </c>
      <c r="F40" s="25">
        <f>IFERROR((נתונים!$M$214-נתונים!$M$216)/100*נתונים!$M$208,"")</f>
        <v>2262.3584999999989</v>
      </c>
    </row>
    <row r="41" spans="1:6" x14ac:dyDescent="0.25">
      <c r="A41" s="24" t="s">
        <v>72</v>
      </c>
      <c r="B41" s="6">
        <f>IF(COUNT(B36:B40)&lt;5,"",SUM(B36:B40))</f>
        <v>22834.673999999999</v>
      </c>
      <c r="C41" s="6">
        <f>IF(COUNT(C36:C40)&lt;5,"",SUM(C36:C40))</f>
        <v>26878.650400000002</v>
      </c>
      <c r="D41" s="6">
        <f>IF(COUNT(D36:D40)&lt;5,"",SUM(D36:D40))</f>
        <v>28218.388100000007</v>
      </c>
      <c r="E41" s="6">
        <f>IF(COUNT(E36:E40)&lt;5,"",SUM(E36:E40))</f>
        <v>24656.675400000004</v>
      </c>
      <c r="F41" s="6">
        <f>IF(COUNT(F36:F40)&lt;5,"",SUM(F36:F40))</f>
        <v>25755.344299999997</v>
      </c>
    </row>
    <row r="44" spans="1:6" ht="15.75" x14ac:dyDescent="0.25">
      <c r="A44" s="13" t="s">
        <v>124</v>
      </c>
    </row>
    <row r="45" spans="1:6" x14ac:dyDescent="0.25">
      <c r="A45" s="3" t="s">
        <v>66</v>
      </c>
      <c r="B45" s="3" t="s">
        <v>67</v>
      </c>
      <c r="C45" s="3" t="s">
        <v>68</v>
      </c>
      <c r="D45" s="3" t="s">
        <v>69</v>
      </c>
      <c r="E45" s="3" t="s">
        <v>85</v>
      </c>
      <c r="F45" s="3" t="s">
        <v>86</v>
      </c>
    </row>
    <row r="46" spans="1:6" x14ac:dyDescent="0.25">
      <c r="A46" s="4" t="s">
        <v>3</v>
      </c>
      <c r="B46" s="19">
        <f>IFERROR(נתונים!$F$35/100,"")</f>
        <v>0.1507</v>
      </c>
      <c r="C46" s="19">
        <f>IFERROR(נתונים!$G$35/100,"")</f>
        <v>0.1477</v>
      </c>
      <c r="D46" s="19">
        <f>IFERROR(נתונים!$H$35/100,"")</f>
        <v>0.1527</v>
      </c>
      <c r="E46" s="19">
        <f>IFERROR(נתונים!$L$35/100,"")</f>
        <v>0.1472</v>
      </c>
      <c r="F46" s="19">
        <f>IFERROR(נתונים!$M$35/100,"")</f>
        <v>0.14810000000000001</v>
      </c>
    </row>
    <row r="47" spans="1:6" x14ac:dyDescent="0.25">
      <c r="A47" s="4" t="s">
        <v>4</v>
      </c>
      <c r="B47" s="19">
        <f>IFERROR(נתונים!$F$80/100,"")</f>
        <v>0.1472</v>
      </c>
      <c r="C47" s="19">
        <f>IFERROR(נתונים!$G$80/100,"")</f>
        <v>0.14829999999999999</v>
      </c>
      <c r="D47" s="19">
        <f>IFERROR(נתונים!$H$80/100,"")</f>
        <v>0.14080000000000001</v>
      </c>
      <c r="E47" s="19">
        <f>IFERROR(נתונים!$L$80/100,"")</f>
        <v>0.14069999999999999</v>
      </c>
      <c r="F47" s="19">
        <f>IFERROR(נתונים!$M$80/100,"")</f>
        <v>0.14429999999999998</v>
      </c>
    </row>
    <row r="48" spans="1:6" x14ac:dyDescent="0.25">
      <c r="A48" s="4" t="s">
        <v>5</v>
      </c>
      <c r="B48" s="19">
        <f>IFERROR(נתונים!$F$125/100,"")</f>
        <v>0.1336</v>
      </c>
      <c r="C48" s="19">
        <f>IFERROR(נתונים!$G$125/100,"")</f>
        <v>0.1336</v>
      </c>
      <c r="D48" s="19">
        <f>IFERROR(נתונים!$H$125/100,"")</f>
        <v>0.1305</v>
      </c>
      <c r="E48" s="19">
        <f>IFERROR(נתונים!$L$125/100,"")</f>
        <v>0.13019999999999998</v>
      </c>
      <c r="F48" s="19">
        <f>IFERROR(נתונים!$M$125/100,"")</f>
        <v>0.1298</v>
      </c>
    </row>
    <row r="49" spans="1:6" x14ac:dyDescent="0.25">
      <c r="A49" s="4" t="s">
        <v>6</v>
      </c>
      <c r="B49" s="19">
        <f>IFERROR(נתונים!$F$170/100,"")</f>
        <v>0.1363</v>
      </c>
      <c r="C49" s="19">
        <f>IFERROR(נתונים!$G$170/100,"")</f>
        <v>0.13600000000000001</v>
      </c>
      <c r="D49" s="19">
        <f>IFERROR(נתונים!$H$170/100,"")</f>
        <v>0.13070000000000001</v>
      </c>
      <c r="E49" s="19">
        <f>IFERROR(נתונים!$L$170/100,"")</f>
        <v>0.13070000000000001</v>
      </c>
      <c r="F49" s="19">
        <f>IFERROR(נתונים!$M$170/100,"")</f>
        <v>0.1321</v>
      </c>
    </row>
    <row r="50" spans="1:6" x14ac:dyDescent="0.25">
      <c r="A50" s="4" t="s">
        <v>7</v>
      </c>
      <c r="B50" s="19">
        <f>IFERROR(נתונים!$F$215/100,"")</f>
        <v>0.14649999999999999</v>
      </c>
      <c r="C50" s="19">
        <f>IFERROR(נתונים!$G$215/100,"")</f>
        <v>0.13550000000000001</v>
      </c>
      <c r="D50" s="19">
        <f>IFERROR(נתונים!$H$215/100,"")</f>
        <v>0.13189999999999999</v>
      </c>
      <c r="E50" s="19">
        <f>IFERROR(נתונים!$L$215/100,"")</f>
        <v>0.13039999999999999</v>
      </c>
      <c r="F50" s="19">
        <f>IFERROR(נתונים!$M$215/100,"")</f>
        <v>0.1305</v>
      </c>
    </row>
    <row r="51" spans="1:6" x14ac:dyDescent="0.25">
      <c r="A51" s="24" t="s">
        <v>98</v>
      </c>
      <c r="B51" s="10">
        <f>IF(COUNT(B46:B50)=0,"",AVERAGE(B46:B50))</f>
        <v>0.14285999999999999</v>
      </c>
      <c r="C51" s="10">
        <f>IF(COUNT(C46:C50)=0,"",AVERAGE(C46:C50))</f>
        <v>0.14022000000000001</v>
      </c>
      <c r="D51" s="10">
        <f>IF(COUNT(D46:D50)=0,"",AVERAGE(D46:D50))</f>
        <v>0.13732</v>
      </c>
      <c r="E51" s="10">
        <f>IF(COUNT(E46:E50)=0,"",AVERAGE(E46:E50))</f>
        <v>0.13583999999999999</v>
      </c>
      <c r="F51" s="10">
        <f>IF(COUNT(F46:F50)=0,"",AVERAGE(F46:F50))</f>
        <v>0.13696000000000003</v>
      </c>
    </row>
    <row r="54" spans="1:6" ht="15.75" x14ac:dyDescent="0.25">
      <c r="A54" s="13" t="s">
        <v>21</v>
      </c>
    </row>
    <row r="55" spans="1:6" x14ac:dyDescent="0.25">
      <c r="A55" s="3" t="s">
        <v>66</v>
      </c>
      <c r="B55" s="3" t="s">
        <v>67</v>
      </c>
      <c r="C55" s="3" t="s">
        <v>68</v>
      </c>
      <c r="D55" s="3" t="s">
        <v>69</v>
      </c>
      <c r="E55" s="3" t="s">
        <v>85</v>
      </c>
      <c r="F55" s="3" t="s">
        <v>86</v>
      </c>
    </row>
    <row r="56" spans="1:6" x14ac:dyDescent="0.25">
      <c r="A56" s="4" t="s">
        <v>3</v>
      </c>
      <c r="B56" s="19">
        <f>IFERROR(נתונים!$F$37/100,"")</f>
        <v>6.9199999999999998E-2</v>
      </c>
      <c r="C56" s="19">
        <f>IFERROR(נתונים!$G$37/100,"")</f>
        <v>7.17E-2</v>
      </c>
      <c r="D56" s="19">
        <f>IFERROR(נתונים!$H$37/100,"")</f>
        <v>7.5199999999999989E-2</v>
      </c>
      <c r="E56" s="19">
        <f>IFERROR(נתונים!$L$37/100,"")</f>
        <v>7.3800000000000004E-2</v>
      </c>
      <c r="F56" s="19">
        <f>IFERROR(נתונים!$M$37/100,"")</f>
        <v>7.4499999999999997E-2</v>
      </c>
    </row>
    <row r="57" spans="1:6" x14ac:dyDescent="0.25">
      <c r="A57" s="4" t="s">
        <v>4</v>
      </c>
      <c r="B57" s="19">
        <f>IFERROR(נתונים!$F$82/100,"")</f>
        <v>6.6500000000000004E-2</v>
      </c>
      <c r="C57" s="19">
        <f>IFERROR(נתונים!$G$82/100,"")</f>
        <v>6.9400000000000003E-2</v>
      </c>
      <c r="D57" s="19">
        <f>IFERROR(נתונים!$H$82/100,"")</f>
        <v>6.8199999999999997E-2</v>
      </c>
      <c r="E57" s="19">
        <f>IFERROR(נתונים!$L$82/100,"")</f>
        <v>6.7099999999999993E-2</v>
      </c>
      <c r="F57" s="19">
        <f>IFERROR(נתונים!$M$82/100,"")</f>
        <v>6.5799999999999997E-2</v>
      </c>
    </row>
    <row r="58" spans="1:6" x14ac:dyDescent="0.25">
      <c r="A58" s="4" t="s">
        <v>5</v>
      </c>
      <c r="B58" s="19">
        <f>IFERROR(נתונים!$F$127/100,"")</f>
        <v>5.8299999999999998E-2</v>
      </c>
      <c r="C58" s="19">
        <f>IFERROR(נתונים!$G$127/100,"")</f>
        <v>6.0400000000000002E-2</v>
      </c>
      <c r="D58" s="19">
        <f>IFERROR(נתונים!$H$127/100,"")</f>
        <v>5.8799999999999998E-2</v>
      </c>
      <c r="E58" s="19">
        <f>IFERROR(נתונים!$L$127/100,"")</f>
        <v>5.8899999999999994E-2</v>
      </c>
      <c r="F58" s="19">
        <f>IFERROR(נתונים!$M$127/100,"")</f>
        <v>5.79E-2</v>
      </c>
    </row>
    <row r="59" spans="1:6" x14ac:dyDescent="0.25">
      <c r="A59" s="4" t="s">
        <v>6</v>
      </c>
      <c r="B59" s="19">
        <f>IFERROR(נתונים!$F$172/100,"")</f>
        <v>6.7000000000000004E-2</v>
      </c>
      <c r="C59" s="19">
        <f>IFERROR(נתונים!$G$172/100,"")</f>
        <v>6.7000000000000004E-2</v>
      </c>
      <c r="D59" s="19">
        <f>IFERROR(נתונים!$H$172/100,"")</f>
        <v>6.5000000000000002E-2</v>
      </c>
      <c r="E59" s="19">
        <f>IFERROR(נתונים!$L$172/100,"")</f>
        <v>6.6000000000000003E-2</v>
      </c>
      <c r="F59" s="19">
        <f>IFERROR(נתונים!$M$172/100,"")</f>
        <v>6.6000000000000003E-2</v>
      </c>
    </row>
    <row r="60" spans="1:6" x14ac:dyDescent="0.25">
      <c r="A60" s="4" t="s">
        <v>7</v>
      </c>
      <c r="B60" s="19">
        <f>IFERROR(נתונים!$F$217/100,"")</f>
        <v>5.2600000000000001E-2</v>
      </c>
      <c r="C60" s="19">
        <f>IFERROR(נתונים!$G$217/100,"")</f>
        <v>5.1799999999999999E-2</v>
      </c>
      <c r="D60" s="19">
        <f>IFERROR(נתונים!$H$217/100,"")</f>
        <v>5.04E-2</v>
      </c>
      <c r="E60" s="19">
        <f>IFERROR(נתונים!$L$217/100,"")</f>
        <v>5.1200000000000002E-2</v>
      </c>
      <c r="F60" s="19">
        <f>IFERROR(נתונים!$M$217/100,"")</f>
        <v>4.8499999999999995E-2</v>
      </c>
    </row>
    <row r="61" spans="1:6" x14ac:dyDescent="0.25">
      <c r="A61" s="24" t="s">
        <v>98</v>
      </c>
      <c r="B61" s="10">
        <f>IF(COUNT(B56:B60)=0,"",AVERAGE(B56:B60))</f>
        <v>6.2719999999999998E-2</v>
      </c>
      <c r="C61" s="10">
        <f>IF(COUNT(C56:C60)=0,"",AVERAGE(C56:C60))</f>
        <v>6.4060000000000006E-2</v>
      </c>
      <c r="D61" s="10">
        <f>IF(COUNT(D56:D60)=0,"",AVERAGE(D56:D60))</f>
        <v>6.3519999999999993E-2</v>
      </c>
      <c r="E61" s="10">
        <f>IF(COUNT(E56:E60)=0,"",AVERAGE(E56:E60))</f>
        <v>6.3399999999999998E-2</v>
      </c>
      <c r="F61" s="10">
        <f>IF(COUNT(F56:F60)=0,"",AVERAGE(F56:F60))</f>
        <v>6.2539999999999998E-2</v>
      </c>
    </row>
    <row r="64" spans="1:6" ht="15.75" x14ac:dyDescent="0.25">
      <c r="A64" s="13" t="s">
        <v>125</v>
      </c>
    </row>
    <row r="65" spans="1:6" x14ac:dyDescent="0.25">
      <c r="A65" s="3" t="s">
        <v>66</v>
      </c>
      <c r="B65" s="3" t="s">
        <v>67</v>
      </c>
      <c r="C65" s="3" t="s">
        <v>68</v>
      </c>
      <c r="D65" s="3" t="s">
        <v>69</v>
      </c>
      <c r="E65" s="3" t="s">
        <v>85</v>
      </c>
      <c r="F65" s="3" t="s">
        <v>86</v>
      </c>
    </row>
    <row r="66" spans="1:6" x14ac:dyDescent="0.25">
      <c r="A66" s="4" t="s">
        <v>3</v>
      </c>
      <c r="B66" s="19">
        <f>IFERROR(נתונים!$F$26/נתונים!$F$18,"")</f>
        <v>7.6369568700566617E-2</v>
      </c>
      <c r="C66" s="19">
        <f>IFERROR(נתונים!$G$26/נתונים!$G$18,"")</f>
        <v>8.0669326511700168E-2</v>
      </c>
      <c r="D66" s="19">
        <f>IFERROR(נתונים!$H$26/נתונים!$H$18,"")</f>
        <v>8.4361487742364655E-2</v>
      </c>
      <c r="E66" s="19">
        <f>IFERROR(נתונים!$L$26/נתונים!$L$18,"")</f>
        <v>8.2218018800001E-2</v>
      </c>
      <c r="F66" s="19">
        <f>IFERROR(נתונים!$M$26/נתונים!$M$18,"")</f>
        <v>8.2947999372429651E-2</v>
      </c>
    </row>
    <row r="67" spans="1:6" x14ac:dyDescent="0.25">
      <c r="A67" s="4" t="s">
        <v>4</v>
      </c>
      <c r="B67" s="19">
        <f>IFERROR(נתונים!$F$71/נתונים!$F$63,"")</f>
        <v>7.4500647302723044E-2</v>
      </c>
      <c r="C67" s="19">
        <f>IFERROR(נתונים!$G$71/נתונים!$G$63,"")</f>
        <v>7.8490129857895927E-2</v>
      </c>
      <c r="D67" s="19">
        <f>IFERROR(נתונים!$H$71/נתונים!$H$63,"")</f>
        <v>7.8043829634661402E-2</v>
      </c>
      <c r="E67" s="19">
        <f>IFERROR(נתונים!$L$71/נתונים!$L$63,"")</f>
        <v>7.6189833463696233E-2</v>
      </c>
      <c r="F67" s="19">
        <f>IFERROR(נתונים!$M$71/נתונים!$M$63,"")</f>
        <v>7.4499822647118435E-2</v>
      </c>
    </row>
    <row r="68" spans="1:6" x14ac:dyDescent="0.25">
      <c r="A68" s="4" t="s">
        <v>5</v>
      </c>
      <c r="B68" s="19">
        <f>IFERROR(נתונים!$F$116/נתונים!$F$108,"")</f>
        <v>6.1268975734263861E-2</v>
      </c>
      <c r="C68" s="19">
        <f>IFERROR(נתונים!$G$116/נתונים!$G$108,"")</f>
        <v>6.4434162543267379E-2</v>
      </c>
      <c r="D68" s="19">
        <f>IFERROR(נתונים!$H$116/נתונים!$H$108,"")</f>
        <v>6.3074570053322634E-2</v>
      </c>
      <c r="E68" s="19">
        <f>IFERROR(נתונים!$L$116/נתונים!$L$108,"")</f>
        <v>6.3579049903944154E-2</v>
      </c>
      <c r="F68" s="19">
        <f>IFERROR(נתונים!$M$116/נתונים!$M$108,"")</f>
        <v>6.2154042164888991E-2</v>
      </c>
    </row>
    <row r="69" spans="1:6" x14ac:dyDescent="0.25">
      <c r="A69" s="4" t="s">
        <v>6</v>
      </c>
      <c r="B69" s="19">
        <f>IFERROR(נתונים!$F$161/נתונים!$F$153,"")</f>
        <v>7.1100568075410445E-2</v>
      </c>
      <c r="C69" s="19">
        <f>IFERROR(נתונים!$G$161/נתונים!$G$153,"")</f>
        <v>7.1316747202700051E-2</v>
      </c>
      <c r="D69" s="19">
        <f>IFERROR(נתונים!$H$161/נתונים!$H$153,"")</f>
        <v>7.0708528357447301E-2</v>
      </c>
      <c r="E69" s="19">
        <f>IFERROR(נתונים!$L$161/נתונים!$L$153,"")</f>
        <v>7.158247295195698E-2</v>
      </c>
      <c r="F69" s="19">
        <f>IFERROR(נתונים!$M$161/נתונים!$M$153,"")</f>
        <v>7.1956314896785667E-2</v>
      </c>
    </row>
    <row r="70" spans="1:6" x14ac:dyDescent="0.25">
      <c r="A70" s="4" t="s">
        <v>7</v>
      </c>
      <c r="B70" s="19">
        <f>IFERROR(נתונים!$F$206/נתונים!$F$198,"")</f>
        <v>5.447374240161016E-2</v>
      </c>
      <c r="C70" s="19">
        <f>IFERROR(נתונים!$G$206/נתונים!$G$198,"")</f>
        <v>5.4030567703157749E-2</v>
      </c>
      <c r="D70" s="19">
        <f>IFERROR(נתונים!$H$206/נתונים!$H$198,"")</f>
        <v>5.2599943131305497E-2</v>
      </c>
      <c r="E70" s="19">
        <f>IFERROR(נתונים!$L$206/נתונים!$L$198,"")</f>
        <v>5.3062706803324991E-2</v>
      </c>
      <c r="F70" s="19">
        <f>IFERROR(נתונים!$M$206/נתונים!$M$198,"")</f>
        <v>5.0684628599615589E-2</v>
      </c>
    </row>
    <row r="71" spans="1:6" x14ac:dyDescent="0.25">
      <c r="A71" s="24" t="s">
        <v>98</v>
      </c>
      <c r="B71" s="10">
        <f>IF(COUNT(B66:B70)=0,"",AVERAGE(B66:B70))</f>
        <v>6.7542700442914827E-2</v>
      </c>
      <c r="C71" s="10">
        <f>IF(COUNT(C66:C70)=0,"",AVERAGE(C66:C70))</f>
        <v>6.978818676374425E-2</v>
      </c>
      <c r="D71" s="10">
        <f>IF(COUNT(D66:D70)=0,"",AVERAGE(D66:D70))</f>
        <v>6.9757671783820294E-2</v>
      </c>
      <c r="E71" s="10">
        <f>IF(COUNT(E66:E70)=0,"",AVERAGE(E66:E70))</f>
        <v>6.9326416384584671E-2</v>
      </c>
      <c r="F71" s="10">
        <f>IF(COUNT(F66:F70)=0,"",AVERAGE(F66:F70))</f>
        <v>6.8448561536167657E-2</v>
      </c>
    </row>
    <row r="74" spans="1:6" ht="15.75" x14ac:dyDescent="0.25">
      <c r="A74" s="13" t="s">
        <v>126</v>
      </c>
    </row>
    <row r="75" spans="1:6" x14ac:dyDescent="0.25">
      <c r="A75" s="3" t="s">
        <v>66</v>
      </c>
      <c r="B75" s="3" t="s">
        <v>67</v>
      </c>
      <c r="C75" s="3" t="s">
        <v>68</v>
      </c>
      <c r="D75" s="3" t="s">
        <v>69</v>
      </c>
      <c r="E75" s="3" t="s">
        <v>85</v>
      </c>
      <c r="F75" s="3" t="s">
        <v>86</v>
      </c>
    </row>
    <row r="76" spans="1:6" x14ac:dyDescent="0.25">
      <c r="A76" s="4" t="s">
        <v>3</v>
      </c>
      <c r="B76" s="17">
        <f>IFERROR(נתונים!$F$28/נתונים!$F$18,"")</f>
        <v>0.63777547958574277</v>
      </c>
      <c r="C76" s="17">
        <f>IFERROR(נתונים!$G$28/נתונים!$G$18,"")</f>
        <v>0.68359173413387642</v>
      </c>
      <c r="D76" s="17">
        <f>IFERROR(נתונים!$H$28/נתונים!$H$18,"")</f>
        <v>0.70334500727175497</v>
      </c>
      <c r="E76" s="17">
        <f>IFERROR(נתונים!$L$28/נתונים!$L$18,"")</f>
        <v>0.70073278359929458</v>
      </c>
      <c r="F76" s="17">
        <f>IFERROR(נתונים!$M$28/נתונים!$M$18,"")</f>
        <v>0.70087254515603403</v>
      </c>
    </row>
    <row r="77" spans="1:6" x14ac:dyDescent="0.25">
      <c r="A77" s="4" t="s">
        <v>4</v>
      </c>
      <c r="B77" s="17">
        <f>IFERROR(נתונים!$F$73/נתונים!$F$63,"")</f>
        <v>0.63182214007712956</v>
      </c>
      <c r="C77" s="17">
        <f>IFERROR(נתונים!$G$73/נתונים!$G$63,"")</f>
        <v>0.64067005197625615</v>
      </c>
      <c r="D77" s="17">
        <f>IFERROR(נתונים!$H$73/נתונים!$H$63,"")</f>
        <v>0.64273956408632127</v>
      </c>
      <c r="E77" s="17">
        <f>IFERROR(נתונים!$L$73/נתונים!$L$63,"")</f>
        <v>0.64229820762993606</v>
      </c>
      <c r="F77" s="17">
        <f>IFERROR(נתונים!$M$73/נתונים!$M$63,"")</f>
        <v>0.63414423011958654</v>
      </c>
    </row>
    <row r="78" spans="1:6" x14ac:dyDescent="0.25">
      <c r="A78" s="4" t="s">
        <v>5</v>
      </c>
      <c r="B78" s="17">
        <f>IFERROR(נתונים!$F$118/נתונים!$F$108,"")</f>
        <v>0.61454159266762454</v>
      </c>
      <c r="C78" s="17">
        <f>IFERROR(נתונים!$G$118/נתונים!$G$108,"")</f>
        <v>0.6329011228412641</v>
      </c>
      <c r="D78" s="17">
        <f>IFERROR(נתונים!$H$118/נתונים!$H$108,"")</f>
        <v>0.62440467874877759</v>
      </c>
      <c r="E78" s="17">
        <f>IFERROR(נתונים!$L$118/נתונים!$L$108,"")</f>
        <v>0.63321097111109104</v>
      </c>
      <c r="F78" s="17">
        <f>IFERROR(נתונים!$M$118/נתונים!$M$108,"")</f>
        <v>0.61651644671711303</v>
      </c>
    </row>
    <row r="79" spans="1:6" x14ac:dyDescent="0.25">
      <c r="A79" s="4" t="s">
        <v>6</v>
      </c>
      <c r="B79" s="17">
        <f>IFERROR(נתונים!$F$163/נתונים!$F$153,"")</f>
        <v>0.67362257319433172</v>
      </c>
      <c r="C79" s="17">
        <f>IFERROR(נתונים!$G$163/נתונים!$G$153,"")</f>
        <v>0.68487481334390576</v>
      </c>
      <c r="D79" s="17">
        <f>IFERROR(נתונים!$H$163/נתונים!$H$153,"")</f>
        <v>0.69567663433344629</v>
      </c>
      <c r="E79" s="17">
        <f>IFERROR(נתונים!$L$163/נתונים!$L$153,"")</f>
        <v>0.71343745939125658</v>
      </c>
      <c r="F79" s="17">
        <f>IFERROR(נתונים!$M$163/נתונים!$M$153,"")</f>
        <v>0.71527117031398668</v>
      </c>
    </row>
    <row r="80" spans="1:6" x14ac:dyDescent="0.25">
      <c r="A80" s="4" t="s">
        <v>7</v>
      </c>
      <c r="B80" s="17">
        <f>IFERROR(נתונים!$F$208/נתונים!$F$198,"")</f>
        <v>0.48872933711804978</v>
      </c>
      <c r="C80" s="17">
        <f>IFERROR(נתונים!$G$208/נתונים!$G$198,"")</f>
        <v>0.48616648495552434</v>
      </c>
      <c r="D80" s="17">
        <f>IFERROR(נתונים!$H$208/נתונים!$H$198,"")</f>
        <v>0.48087880129430272</v>
      </c>
      <c r="E80" s="17">
        <f>IFERROR(נתונים!$L$208/נתונים!$L$198,"")</f>
        <v>0.49668381009677109</v>
      </c>
      <c r="F80" s="17">
        <f>IFERROR(נתונים!$M$208/נתונים!$M$198,"")</f>
        <v>0.47216410675103332</v>
      </c>
    </row>
    <row r="81" spans="1:6" x14ac:dyDescent="0.25">
      <c r="A81" s="24" t="s">
        <v>98</v>
      </c>
      <c r="B81" s="8">
        <f>IF(COUNT(B76:B80)=0,"",AVERAGE(B76:B80))</f>
        <v>0.60929822452857563</v>
      </c>
      <c r="C81" s="8">
        <f>IF(COUNT(C76:C80)=0,"",AVERAGE(C76:C80))</f>
        <v>0.62564084145016541</v>
      </c>
      <c r="D81" s="8">
        <f>IF(COUNT(D76:D80)=0,"",AVERAGE(D76:D80))</f>
        <v>0.62940893714692048</v>
      </c>
      <c r="E81" s="8">
        <f>IF(COUNT(E76:E80)=0,"",AVERAGE(E76:E80))</f>
        <v>0.63727264636566983</v>
      </c>
      <c r="F81" s="8">
        <f>IF(COUNT(F76:F80)=0,"",AVERAGE(F76:F80))</f>
        <v>0.62779369981155075</v>
      </c>
    </row>
    <row r="84" spans="1:6" ht="15.75" x14ac:dyDescent="0.25">
      <c r="A84" s="13" t="s">
        <v>127</v>
      </c>
    </row>
    <row r="85" spans="1:6" x14ac:dyDescent="0.25">
      <c r="A85" s="3" t="s">
        <v>66</v>
      </c>
      <c r="B85" s="3" t="s">
        <v>67</v>
      </c>
      <c r="C85" s="3" t="s">
        <v>68</v>
      </c>
      <c r="D85" s="3" t="s">
        <v>69</v>
      </c>
      <c r="E85" s="3" t="s">
        <v>85</v>
      </c>
      <c r="F85" s="3" t="s">
        <v>86</v>
      </c>
    </row>
    <row r="86" spans="1:6" x14ac:dyDescent="0.25">
      <c r="A86" s="4" t="s">
        <v>3</v>
      </c>
      <c r="B86" s="17">
        <f>IFERROR(נתונים!$F$38/100,"")</f>
        <v>1.29</v>
      </c>
      <c r="C86" s="17">
        <f>IFERROR(נתונים!$G$38/100,"")</f>
        <v>1.31</v>
      </c>
      <c r="D86" s="17">
        <f>IFERROR(נתונים!$H$38/100,"")</f>
        <v>1.3</v>
      </c>
      <c r="E86" s="17">
        <f>IFERROR(נתונים!$L$38/100,"")</f>
        <v>1.28</v>
      </c>
      <c r="F86" s="17">
        <f>IFERROR(נתונים!$M$38/100,"")</f>
        <v>1.26</v>
      </c>
    </row>
    <row r="87" spans="1:6" x14ac:dyDescent="0.25">
      <c r="A87" s="4" t="s">
        <v>4</v>
      </c>
      <c r="B87" s="17">
        <f>IFERROR(נתונים!$F$83/100,"")</f>
        <v>1.24</v>
      </c>
      <c r="C87" s="17">
        <f>IFERROR(נתונים!$G$83/100,"")</f>
        <v>1.23</v>
      </c>
      <c r="D87" s="17">
        <f>IFERROR(נתונים!$H$83/100,"")</f>
        <v>1.27</v>
      </c>
      <c r="E87" s="17">
        <f>IFERROR(נתונים!$L$83/100,"")</f>
        <v>1.17</v>
      </c>
      <c r="F87" s="17">
        <f>IFERROR(נתונים!$M$83/100,"")</f>
        <v>1.22</v>
      </c>
    </row>
    <row r="88" spans="1:6" x14ac:dyDescent="0.25">
      <c r="A88" s="4" t="s">
        <v>5</v>
      </c>
      <c r="B88" s="17">
        <f>IFERROR(נתונים!$F$128/100,"")</f>
        <v>1.31</v>
      </c>
      <c r="C88" s="17">
        <f>IFERROR(נתונים!$G$128/100,"")</f>
        <v>1.35</v>
      </c>
      <c r="D88" s="17">
        <f>IFERROR(נתונים!$H$128/100,"")</f>
        <v>1.29</v>
      </c>
      <c r="E88" s="17">
        <f>IFERROR(נתונים!$L$128/100,"")</f>
        <v>1.47</v>
      </c>
      <c r="F88" s="17">
        <f>IFERROR(נתונים!$M$128/100,"")</f>
        <v>1.32</v>
      </c>
    </row>
    <row r="89" spans="1:6" x14ac:dyDescent="0.25">
      <c r="A89" s="4" t="s">
        <v>6</v>
      </c>
      <c r="B89" s="17">
        <f>IFERROR(נתונים!$F$173/100,"")</f>
        <v>1.3069999999999999</v>
      </c>
      <c r="C89" s="17">
        <f>IFERROR(נתונים!$G$173/100,"")</f>
        <v>1.3009999999999999</v>
      </c>
      <c r="D89" s="17">
        <f>IFERROR(נתונים!$H$173/100,"")</f>
        <v>1.208</v>
      </c>
      <c r="E89" s="17">
        <f>IFERROR(נתונים!$L$173/100,"")</f>
        <v>1.284</v>
      </c>
      <c r="F89" s="17">
        <f>IFERROR(נתונים!$M$173/100,"")</f>
        <v>1.2229999999999999</v>
      </c>
    </row>
    <row r="90" spans="1:6" x14ac:dyDescent="0.25">
      <c r="A90" s="4" t="s">
        <v>7</v>
      </c>
      <c r="B90" s="17">
        <f>IFERROR(נתונים!$F$218/100,"")</f>
        <v>1.56</v>
      </c>
      <c r="C90" s="17">
        <f>IFERROR(נתונים!$G$218/100,"")</f>
        <v>1.65</v>
      </c>
      <c r="D90" s="17">
        <f>IFERROR(נתונים!$H$218/100,"")</f>
        <v>1.29</v>
      </c>
      <c r="E90" s="17">
        <f>IFERROR(נתונים!$L$218/100,"")</f>
        <v>1.29</v>
      </c>
      <c r="F90" s="17">
        <f>IFERROR(נתונים!$M$218/100,"")</f>
        <v>1.27</v>
      </c>
    </row>
    <row r="91" spans="1:6" x14ac:dyDescent="0.25">
      <c r="A91" s="24" t="s">
        <v>98</v>
      </c>
      <c r="B91" s="8">
        <f>IF(COUNT(B86:B90)=0,"",AVERAGE(B86:B90))</f>
        <v>1.3414000000000001</v>
      </c>
      <c r="C91" s="8">
        <f>IF(COUNT(C86:C90)=0,"",AVERAGE(C86:C90))</f>
        <v>1.3681999999999999</v>
      </c>
      <c r="D91" s="8">
        <f>IF(COUNT(D86:D90)=0,"",AVERAGE(D86:D90))</f>
        <v>1.2716000000000001</v>
      </c>
      <c r="E91" s="8">
        <f>IF(COUNT(E86:E90)=0,"",AVERAGE(E86:E90))</f>
        <v>1.2988</v>
      </c>
      <c r="F91" s="8">
        <f>IF(COUNT(F86:F90)=0,"",AVERAGE(F86:F90))</f>
        <v>1.2585999999999999</v>
      </c>
    </row>
    <row r="94" spans="1:6" ht="15.75" x14ac:dyDescent="0.25">
      <c r="A94" s="13" t="s">
        <v>128</v>
      </c>
    </row>
    <row r="95" spans="1:6" x14ac:dyDescent="0.25">
      <c r="A95" s="3" t="s">
        <v>66</v>
      </c>
      <c r="B95" s="3" t="s">
        <v>67</v>
      </c>
      <c r="C95" s="3" t="s">
        <v>68</v>
      </c>
      <c r="D95" s="3" t="s">
        <v>69</v>
      </c>
      <c r="E95" s="3" t="s">
        <v>85</v>
      </c>
      <c r="F95" s="3" t="s">
        <v>86</v>
      </c>
    </row>
    <row r="96" spans="1:6" x14ac:dyDescent="0.25">
      <c r="A96" s="4" t="s">
        <v>3</v>
      </c>
      <c r="B96" s="17">
        <f>IFERROR(נתונים!$F$39/100,"")</f>
        <v>1.28</v>
      </c>
      <c r="C96" s="17">
        <f>IFERROR(נתונים!$G$39/100,"")</f>
        <v>1.25</v>
      </c>
      <c r="D96" s="17">
        <f>IFERROR(נתונים!$H$39/100,"")</f>
        <v>1.1599999999999999</v>
      </c>
      <c r="E96" s="17">
        <f>IFERROR(נתונים!$L$39/100,"")</f>
        <v>1.1299999999999999</v>
      </c>
      <c r="F96" s="17">
        <f>IFERROR(נתונים!$M$39/100,"")</f>
        <v>1.1399999999999999</v>
      </c>
    </row>
    <row r="97" spans="1:6" x14ac:dyDescent="0.25">
      <c r="A97" s="4" t="s">
        <v>4</v>
      </c>
      <c r="B97" s="17">
        <f>IFERROR(נתונים!$F$84/100,"")</f>
        <v>1.18</v>
      </c>
      <c r="C97" s="17">
        <f>IFERROR(נתונים!$G$84/100,"")</f>
        <v>1.18</v>
      </c>
      <c r="D97" s="17">
        <f>IFERROR(נתונים!$H$84/100,"")</f>
        <v>1.1499999999999999</v>
      </c>
      <c r="E97" s="17">
        <f>IFERROR(נתונים!$L$84/100,"")</f>
        <v>1.1200000000000001</v>
      </c>
      <c r="F97" s="17">
        <f>IFERROR(נתונים!$M$84/100,"")</f>
        <v>1.1399999999999999</v>
      </c>
    </row>
    <row r="98" spans="1:6" x14ac:dyDescent="0.25">
      <c r="A98" s="4" t="s">
        <v>5</v>
      </c>
      <c r="B98" s="17">
        <f>IFERROR(נתונים!$F$129/100,"")</f>
        <v>1.1399999999999999</v>
      </c>
      <c r="C98" s="17">
        <f>IFERROR(נתונים!$G$129/100,"")</f>
        <v>1.1299999999999999</v>
      </c>
      <c r="D98" s="17">
        <f>IFERROR(נתונים!$H$129/100,"")</f>
        <v>1.1200000000000001</v>
      </c>
      <c r="E98" s="17">
        <f>IFERROR(נתונים!$L$129/100,"")</f>
        <v>1.1100000000000001</v>
      </c>
      <c r="F98" s="17">
        <f>IFERROR(נתונים!$M$129/100,"")</f>
        <v>1.1000000000000001</v>
      </c>
    </row>
    <row r="99" spans="1:6" x14ac:dyDescent="0.25">
      <c r="A99" s="4" t="s">
        <v>6</v>
      </c>
      <c r="B99" s="17">
        <f>IFERROR(נתונים!$F$174/100,"")</f>
        <v>1.2229999999999999</v>
      </c>
      <c r="C99" s="17">
        <f>IFERROR(נתונים!$G$174/100,"")</f>
        <v>1.214</v>
      </c>
      <c r="D99" s="17">
        <f>IFERROR(נתונים!$H$174/100,"")</f>
        <v>1.1719999999999999</v>
      </c>
      <c r="E99" s="17">
        <f>IFERROR(נתונים!$L$174/100,"")</f>
        <v>1.17</v>
      </c>
      <c r="F99" s="17">
        <f>IFERROR(נתונים!$M$174/100,"")</f>
        <v>1.1359999999999999</v>
      </c>
    </row>
    <row r="100" spans="1:6" x14ac:dyDescent="0.25">
      <c r="A100" s="4" t="s">
        <v>7</v>
      </c>
      <c r="B100" s="17">
        <f>IFERROR(נתונים!$F$219/100,"")</f>
        <v>1.46</v>
      </c>
      <c r="C100" s="17">
        <f>IFERROR(נתונים!$G$219/100,"")</f>
        <v>1.4</v>
      </c>
      <c r="D100" s="17">
        <f>IFERROR(נתונים!$H$219/100,"")</f>
        <v>1.27</v>
      </c>
      <c r="E100" s="17">
        <f>IFERROR(נתונים!$L$219/100,"")</f>
        <v>1.22</v>
      </c>
      <c r="F100" s="17">
        <f>IFERROR(נתונים!$M$219/100,"")</f>
        <v>1.22</v>
      </c>
    </row>
    <row r="101" spans="1:6" x14ac:dyDescent="0.25">
      <c r="A101" s="24" t="s">
        <v>98</v>
      </c>
      <c r="B101" s="8">
        <f>IF(COUNT(B96:B100)=0,"",AVERAGE(B96:B100))</f>
        <v>1.2565999999999999</v>
      </c>
      <c r="C101" s="8">
        <f>IF(COUNT(C96:C100)=0,"",AVERAGE(C96:C100))</f>
        <v>1.2347999999999999</v>
      </c>
      <c r="D101" s="8">
        <f>IF(COUNT(D96:D100)=0,"",AVERAGE(D96:D100))</f>
        <v>1.1743999999999999</v>
      </c>
      <c r="E101" s="8">
        <f>IF(COUNT(E96:E100)=0,"",AVERAGE(E96:E100))</f>
        <v>1.1499999999999999</v>
      </c>
      <c r="F101" s="8">
        <f>IF(COUNT(F96:F100)=0,"",AVERAGE(F96:F100))</f>
        <v>1.1472</v>
      </c>
    </row>
    <row r="104" spans="1:6" ht="15.75" x14ac:dyDescent="0.25">
      <c r="A104" s="13" t="s">
        <v>23</v>
      </c>
    </row>
    <row r="105" spans="1:6" x14ac:dyDescent="0.25">
      <c r="A105" s="3" t="s">
        <v>66</v>
      </c>
      <c r="B105" s="3" t="s">
        <v>67</v>
      </c>
      <c r="C105" s="3" t="s">
        <v>68</v>
      </c>
      <c r="D105" s="3" t="s">
        <v>69</v>
      </c>
      <c r="E105" s="3" t="s">
        <v>85</v>
      </c>
      <c r="F105" s="3" t="s">
        <v>86</v>
      </c>
    </row>
    <row r="106" spans="1:6" x14ac:dyDescent="0.25">
      <c r="A106" s="4" t="s">
        <v>3</v>
      </c>
      <c r="B106" s="17">
        <f>IFERROR(נתונים!$F$19/נתונים!$F$22,"")</f>
        <v>0.734555847059566</v>
      </c>
      <c r="C106" s="17">
        <f>IFERROR(נתונים!$G$19/נתונים!$G$22,"")</f>
        <v>0.77223504009333344</v>
      </c>
      <c r="D106" s="17">
        <f>IFERROR(נתונים!$H$19/נתונים!$H$22,"")</f>
        <v>0.84849226221409335</v>
      </c>
      <c r="E106" s="17">
        <f>IFERROR(נתונים!$L$19/נתונים!$L$22,"")</f>
        <v>0.86141501342884208</v>
      </c>
      <c r="F106" s="17">
        <f>IFERROR(נתונים!$M$19/נתונים!$M$22,"")</f>
        <v>0.86743426800147549</v>
      </c>
    </row>
    <row r="107" spans="1:6" x14ac:dyDescent="0.25">
      <c r="A107" s="4" t="s">
        <v>4</v>
      </c>
      <c r="B107" s="17">
        <f>IFERROR(נתונים!$F$64/נתונים!$F$67,"")</f>
        <v>0.73876060187663783</v>
      </c>
      <c r="C107" s="17">
        <f>IFERROR(נתונים!$G$64/נתונים!$G$67,"")</f>
        <v>0.73672693396905387</v>
      </c>
      <c r="D107" s="17">
        <f>IFERROR(נתונים!$H$64/נתונים!$H$67,"")</f>
        <v>0.75696584736645178</v>
      </c>
      <c r="E107" s="17">
        <f>IFERROR(נתונים!$L$64/נתונים!$L$67,"")</f>
        <v>0.78821689274649942</v>
      </c>
      <c r="F107" s="17">
        <f>IFERROR(נתונים!$M$64/נתונים!$M$67,"")</f>
        <v>0.78804596549944572</v>
      </c>
    </row>
    <row r="108" spans="1:6" x14ac:dyDescent="0.25">
      <c r="A108" s="4" t="s">
        <v>5</v>
      </c>
      <c r="B108" s="17">
        <f>IFERROR(נתונים!$F$109/נתונים!$F$112,"")</f>
        <v>0.90738607681430639</v>
      </c>
      <c r="C108" s="17">
        <f>IFERROR(נתונים!$G$109/נתונים!$G$112,"")</f>
        <v>0.91000627886817687</v>
      </c>
      <c r="D108" s="17">
        <f>IFERROR(נתונים!$H$109/נתונים!$H$112,"")</f>
        <v>0.89318394190862116</v>
      </c>
      <c r="E108" s="17">
        <f>IFERROR(נתונים!$L$109/נתונים!$L$112,"")</f>
        <v>0.91770125348652987</v>
      </c>
      <c r="F108" s="17">
        <f>IFERROR(נתונים!$M$109/נתונים!$M$112,"")</f>
        <v>0.89313778392324161</v>
      </c>
    </row>
    <row r="109" spans="1:6" x14ac:dyDescent="0.25">
      <c r="A109" s="4" t="s">
        <v>6</v>
      </c>
      <c r="B109" s="17">
        <f>IFERROR(נתונים!$F$154/נתונים!$F$157,"")</f>
        <v>0.83124078174188543</v>
      </c>
      <c r="C109" s="17">
        <f>IFERROR(נתונים!$G$154/נתונים!$G$157,"")</f>
        <v>0.80408370758295411</v>
      </c>
      <c r="D109" s="17">
        <f>IFERROR(נתונים!$H$154/נתונים!$H$157,"")</f>
        <v>0.80339657282741739</v>
      </c>
      <c r="E109" s="17">
        <f>IFERROR(נתונים!$L$154/נתונים!$L$157,"")</f>
        <v>0.82722200582315863</v>
      </c>
      <c r="F109" s="17">
        <f>IFERROR(נתונים!$M$154/נתונים!$M$157,"")</f>
        <v>0.84244456618578833</v>
      </c>
    </row>
    <row r="110" spans="1:6" x14ac:dyDescent="0.25">
      <c r="A110" s="4" t="s">
        <v>7</v>
      </c>
      <c r="B110" s="17">
        <f>IFERROR(נתונים!$F$199/נתונים!$F$202,"")</f>
        <v>0.61541922825376061</v>
      </c>
      <c r="C110" s="17">
        <f>IFERROR(נתונים!$G$199/נתונים!$G$202,"")</f>
        <v>0.60262159204675092</v>
      </c>
      <c r="D110" s="17">
        <f>IFERROR(נתונים!$H$199/נתונים!$H$202,"")</f>
        <v>0.61370430465936299</v>
      </c>
      <c r="E110" s="17">
        <f>IFERROR(נתונים!$L$199/נתונים!$L$202,"")</f>
        <v>0.6627601692719578</v>
      </c>
      <c r="F110" s="17">
        <f>IFERROR(נתונים!$M$199/נתונים!$M$202,"")</f>
        <v>0.64679745737766214</v>
      </c>
    </row>
    <row r="111" spans="1:6" x14ac:dyDescent="0.25">
      <c r="A111" s="24" t="s">
        <v>98</v>
      </c>
      <c r="B111" s="8">
        <f>IF(COUNT(B106:B110)=0,"",AVERAGE(B106:B110))</f>
        <v>0.76547250714923121</v>
      </c>
      <c r="C111" s="8">
        <f>IF(COUNT(C106:C110)=0,"",AVERAGE(C106:C110))</f>
        <v>0.76513471051205384</v>
      </c>
      <c r="D111" s="8">
        <f>IF(COUNT(D106:D110)=0,"",AVERAGE(D106:D110))</f>
        <v>0.7831485857951892</v>
      </c>
      <c r="E111" s="8">
        <f>IF(COUNT(E106:E110)=0,"",AVERAGE(E106:E110))</f>
        <v>0.81146306695139747</v>
      </c>
      <c r="F111" s="8">
        <f>IF(COUNT(F106:F110)=0,"",AVERAGE(F106:F110))</f>
        <v>0.80757200819752273</v>
      </c>
    </row>
    <row r="114" spans="1:6" ht="15.75" x14ac:dyDescent="0.25">
      <c r="A114" s="13" t="s">
        <v>129</v>
      </c>
    </row>
    <row r="115" spans="1:6" x14ac:dyDescent="0.25">
      <c r="A115" s="3" t="s">
        <v>66</v>
      </c>
      <c r="B115" s="3" t="s">
        <v>67</v>
      </c>
      <c r="C115" s="3" t="s">
        <v>68</v>
      </c>
      <c r="D115" s="3" t="s">
        <v>69</v>
      </c>
      <c r="E115" s="3" t="s">
        <v>85</v>
      </c>
      <c r="F115" s="3" t="s">
        <v>86</v>
      </c>
    </row>
    <row r="116" spans="1:6" x14ac:dyDescent="0.25">
      <c r="A116" s="4" t="s">
        <v>3</v>
      </c>
      <c r="B116" s="17">
        <f>IFERROR((נתונים!$F$24+נתונים!$F$23)/נתונים!$F$18,"")</f>
        <v>0.34208556071839541</v>
      </c>
      <c r="C116" s="17">
        <f>IFERROR((נתונים!$G$24+נתונים!$G$23)/נתונים!$G$18,"")</f>
        <v>0.33140457574731841</v>
      </c>
      <c r="D116" s="17">
        <f>IFERROR((נתונים!$H$24+נתונים!$H$23)/נתונים!$H$18,"")</f>
        <v>0.28191843895312818</v>
      </c>
      <c r="E116" s="17">
        <f>IFERROR((נתונים!$L$24+נתונים!$L$23)/נתונים!$L$18,"")</f>
        <v>0.28450367144401767</v>
      </c>
      <c r="F116" s="17">
        <f>IFERROR((נתונים!$M$24+נתונים!$M$23)/נתונים!$M$18,"")</f>
        <v>0.26684958448171708</v>
      </c>
    </row>
    <row r="117" spans="1:6" x14ac:dyDescent="0.25">
      <c r="A117" s="4" t="s">
        <v>4</v>
      </c>
      <c r="B117" s="17">
        <f>IFERROR((נתונים!$F$69+נתונים!$F$68)/נתונים!$F$63,"")</f>
        <v>0.36298713460205578</v>
      </c>
      <c r="C117" s="17">
        <f>IFERROR((נתונים!$G$69+נתונים!$G$68)/נתונים!$G$63,"")</f>
        <v>0.35634732818111109</v>
      </c>
      <c r="D117" s="17">
        <f>IFERROR((נתונים!$H$69+נתונים!$H$68)/נתונים!$H$63,"")</f>
        <v>0.34682366309991969</v>
      </c>
      <c r="E117" s="17">
        <f>IFERROR((נתונים!$L$69+נתונים!$L$68)/נתונים!$L$63,"")</f>
        <v>0.33306265053043133</v>
      </c>
      <c r="F117" s="17">
        <f>IFERROR((נתונים!$M$69+נתונים!$M$68)/נתונים!$M$63,"")</f>
        <v>0.33359021349908791</v>
      </c>
    </row>
    <row r="118" spans="1:6" x14ac:dyDescent="0.25">
      <c r="A118" s="4" t="s">
        <v>5</v>
      </c>
      <c r="B118" s="17">
        <f>IFERROR((נתונים!$F$114+נתונים!$F$113)/נתונים!$F$108,"")</f>
        <v>0.24457836163889657</v>
      </c>
      <c r="C118" s="17">
        <f>IFERROR((נתונים!$G$114+נתונים!$G$113)/נתונים!$G$108,"")</f>
        <v>0.22884093871424072</v>
      </c>
      <c r="D118" s="17">
        <f>IFERROR((נתונים!$H$114+נתונים!$H$113)/נתונים!$H$108,"")</f>
        <v>0.23722497292138767</v>
      </c>
      <c r="E118" s="17">
        <f>IFERROR((נתונים!$L$114+נתונים!$L$113)/נתונים!$L$108,"")</f>
        <v>0.21747404688246913</v>
      </c>
      <c r="F118" s="17">
        <f>IFERROR((נתונים!$M$114+נתונים!$M$113)/נתונים!$M$108,"")</f>
        <v>0.23104258671005398</v>
      </c>
    </row>
    <row r="119" spans="1:6" x14ac:dyDescent="0.25">
      <c r="A119" s="4" t="s">
        <v>6</v>
      </c>
      <c r="B119" s="17">
        <f>IFERROR((נתונים!$F$159+נתונים!$F$158)/נתונים!$F$153,"")</f>
        <v>0.2712154316748861</v>
      </c>
      <c r="C119" s="17">
        <f>IFERROR((נתונים!$G$159+נתונים!$G$158)/נתונים!$G$153,"")</f>
        <v>0.29413611832132636</v>
      </c>
      <c r="D119" s="17">
        <f>IFERROR((נתונים!$H$159+נתונים!$H$158)/נתונים!$H$153,"")</f>
        <v>0.30151460014305254</v>
      </c>
      <c r="E119" s="17">
        <f>IFERROR((נתונים!$L$159+נתונים!$L$158)/נתונים!$L$153,"")</f>
        <v>0.28140863609116479</v>
      </c>
      <c r="F119" s="17">
        <f>IFERROR((נתונים!$M$159+נתונים!$M$158)/נתונים!$M$153,"")</f>
        <v>0.266650808753568</v>
      </c>
    </row>
    <row r="120" spans="1:6" x14ac:dyDescent="0.25">
      <c r="A120" s="4" t="s">
        <v>7</v>
      </c>
      <c r="B120" s="17">
        <f>IFERROR((נתונים!$F$204+נתונים!$F$203)/נתונים!$F$198,"")</f>
        <v>0.43255427743656161</v>
      </c>
      <c r="C120" s="17">
        <f>IFERROR((נתונים!$G$204+נתונים!$G$203)/נתונים!$G$198,"")</f>
        <v>0.44886407067825862</v>
      </c>
      <c r="D120" s="17">
        <f>IFERROR((נתונים!$H$204+נתונים!$H$203)/נתונים!$H$198,"")</f>
        <v>0.43926387434178088</v>
      </c>
      <c r="E120" s="17">
        <f>IFERROR((נתונים!$L$204+נתונים!$L$203)/נתונים!$L$198,"")</f>
        <v>0.40223475983301665</v>
      </c>
      <c r="F120" s="17">
        <f>IFERROR((נתונים!$M$204+נתונים!$M$203)/נתונים!$M$198,"")</f>
        <v>0.41502270755727916</v>
      </c>
    </row>
    <row r="121" spans="1:6" x14ac:dyDescent="0.25">
      <c r="A121" s="24" t="s">
        <v>98</v>
      </c>
      <c r="B121" s="8">
        <f>IF(COUNT(B116:B120)=0,"",AVERAGE(B116:B120))</f>
        <v>0.33068415321415906</v>
      </c>
      <c r="C121" s="8">
        <f>IF(COUNT(C116:C120)=0,"",AVERAGE(C116:C120))</f>
        <v>0.33191860632845105</v>
      </c>
      <c r="D121" s="8">
        <f>IF(COUNT(D116:D120)=0,"",AVERAGE(D116:D120))</f>
        <v>0.32134910989185383</v>
      </c>
      <c r="E121" s="8">
        <f>IF(COUNT(E116:E120)=0,"",AVERAGE(E116:E120))</f>
        <v>0.30373675295621994</v>
      </c>
      <c r="F121" s="8">
        <f>IF(COUNT(F116:F120)=0,"",AVERAGE(F116:F120))</f>
        <v>0.30263118020034124</v>
      </c>
    </row>
  </sheetData>
  <pageMargins left="0.75" right="0.75" top="1" bottom="1" header="0.5" footer="0.5"/>
  <pageSetup paperSize="9" fitToHeight="0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5B9BD5"/>
    <pageSetUpPr fitToPage="1"/>
  </sheetPr>
  <dimension ref="A1:F81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130</v>
      </c>
    </row>
    <row r="2" spans="1:6" x14ac:dyDescent="0.25">
      <c r="A2" s="2" t="s">
        <v>131</v>
      </c>
    </row>
    <row r="4" spans="1:6" ht="15.75" x14ac:dyDescent="0.25">
      <c r="A4" s="13" t="s">
        <v>132</v>
      </c>
    </row>
    <row r="5" spans="1:6" x14ac:dyDescent="0.25">
      <c r="A5" s="3" t="s">
        <v>66</v>
      </c>
      <c r="B5" s="3" t="s">
        <v>67</v>
      </c>
      <c r="C5" s="3" t="s">
        <v>68</v>
      </c>
      <c r="D5" s="3" t="s">
        <v>69</v>
      </c>
      <c r="E5" s="3" t="s">
        <v>70</v>
      </c>
      <c r="F5" s="3" t="s">
        <v>71</v>
      </c>
    </row>
    <row r="6" spans="1:6" x14ac:dyDescent="0.25">
      <c r="A6" s="4" t="s">
        <v>3</v>
      </c>
      <c r="B6" s="19">
        <f>IFERROR(נתונים!$F$6*1/AVERAGE(נתונים!$E$19,נתונים!$F$19),"")</f>
        <v>4.720465062529205E-3</v>
      </c>
      <c r="C6" s="19">
        <f>IFERROR(נתונים!$G$6*1/AVERAGE(נתונים!$F$19,נתונים!$G$19),"")</f>
        <v>1.6289324733447413E-3</v>
      </c>
      <c r="D6" s="19">
        <f>IFERROR(נתונים!$H$6*1/AVERAGE(נתונים!$G$19,נתונים!$H$19),"")</f>
        <v>2.7452439019235728E-3</v>
      </c>
      <c r="E6" s="19">
        <f>IFERROR(נתונים!$K$6*2/AVERAGE(נתונים!$G$19,נתונים!$J$19),"")</f>
        <v>2.4722339417118247E-3</v>
      </c>
      <c r="F6" s="19">
        <f>IFERROR(נתונים!$N$6*2/AVERAGE(נתונים!$H$19,נתונים!$M$19),"")</f>
        <v>1.2819328313392155E-3</v>
      </c>
    </row>
    <row r="7" spans="1:6" x14ac:dyDescent="0.25">
      <c r="A7" s="4" t="s">
        <v>4</v>
      </c>
      <c r="B7" s="19">
        <f>IFERROR(נתונים!$F$51*1/AVERAGE(נתונים!$E$64,נתונים!$F$64),"")</f>
        <v>5.9258854013836187E-3</v>
      </c>
      <c r="C7" s="19">
        <f>IFERROR(נתונים!$G$51*1/AVERAGE(נתונים!$F$64,נתונים!$G$64),"")</f>
        <v>1.6297049731144393E-3</v>
      </c>
      <c r="D7" s="19">
        <f>IFERROR(נתונים!$H$51*1/AVERAGE(נתונים!$G$64,נתונים!$H$64),"")</f>
        <v>9.2263311289236252E-4</v>
      </c>
      <c r="E7" s="19">
        <f>IFERROR(נתונים!$K$51*2/AVERAGE(נתונים!$G$64,נתונים!$J$64),"")</f>
        <v>1.1770359440526873E-3</v>
      </c>
      <c r="F7" s="19">
        <f>IFERROR(נתונים!$N$51*2/AVERAGE(נתונים!$H$64,נתונים!$M$64),"")</f>
        <v>1.6825192873039746E-3</v>
      </c>
    </row>
    <row r="8" spans="1:6" x14ac:dyDescent="0.25">
      <c r="A8" s="4" t="s">
        <v>5</v>
      </c>
      <c r="B8" s="19">
        <f>IFERROR(נתונים!$F$96*1/AVERAGE(נתונים!$E$109,נתונים!$F$109),"")</f>
        <v>4.6237622823623852E-3</v>
      </c>
      <c r="C8" s="19">
        <f>IFERROR(נתונים!$G$96*1/AVERAGE(נתונים!$F$109,נתונים!$G$109),"")</f>
        <v>1.519038469137031E-3</v>
      </c>
      <c r="D8" s="19">
        <f>IFERROR(נתונים!$H$96*1/AVERAGE(נתונים!$G$109,נתונים!$H$109),"")</f>
        <v>6.0120081953164348E-4</v>
      </c>
      <c r="E8" s="19">
        <f>IFERROR(נתונים!$K$96*2/AVERAGE(נתונים!$G$109,נתונים!$J$109),"")</f>
        <v>8.6571483407812944E-4</v>
      </c>
      <c r="F8" s="19">
        <f>IFERROR(נתונים!$N$96*2/AVERAGE(נתונים!$H$109,נתונים!$M$109),"")</f>
        <v>5.8721687108041841E-4</v>
      </c>
    </row>
    <row r="9" spans="1:6" x14ac:dyDescent="0.25">
      <c r="A9" s="4" t="s">
        <v>6</v>
      </c>
      <c r="B9" s="19">
        <f>IFERROR(נתונים!$F$141*1/AVERAGE(נתונים!$E$154,נתונים!$F$154),"")</f>
        <v>5.1025007284794593E-3</v>
      </c>
      <c r="C9" s="19">
        <f>IFERROR(נתונים!$G$141*1/AVERAGE(נתונים!$F$154,נתונים!$G$154),"")</f>
        <v>1.717421924328525E-3</v>
      </c>
      <c r="D9" s="19">
        <f>IFERROR(נתונים!$H$141*1/AVERAGE(נתונים!$G$154,נתונים!$H$154),"")</f>
        <v>1.6183644808556474E-3</v>
      </c>
      <c r="E9" s="19">
        <f>IFERROR(נתונים!$K$141*2/AVERAGE(נתונים!$G$154,נתונים!$J$154),"")</f>
        <v>8.2256471270825756E-4</v>
      </c>
      <c r="F9" s="19">
        <f>IFERROR(נתונים!$N$141*2/AVERAGE(נתונים!$H$154,נתונים!$M$154),"")</f>
        <v>1.6990205348880721E-3</v>
      </c>
    </row>
    <row r="10" spans="1:6" x14ac:dyDescent="0.25">
      <c r="A10" s="4" t="s">
        <v>7</v>
      </c>
      <c r="B10" s="19">
        <f>IFERROR(נתונים!$F$186*1/AVERAGE(נתונים!$E$199,נתונים!$F$199),"")</f>
        <v>4.2982580067898778E-3</v>
      </c>
      <c r="C10" s="19">
        <f>IFERROR(נתונים!$G$186*1/AVERAGE(נתונים!$F$199,נתונים!$G$199),"")</f>
        <v>-1.2953472745083752E-4</v>
      </c>
      <c r="D10" s="19">
        <f>IFERROR(נתונים!$H$186*1/AVERAGE(נתונים!$G$199,נתונים!$H$199),"")</f>
        <v>1.3778599659160955E-4</v>
      </c>
      <c r="E10" s="19">
        <f>IFERROR(נתונים!$K$186*2/AVERAGE(נתונים!$G$199,נתונים!$J$199),"")</f>
        <v>-4.083052308436796E-4</v>
      </c>
      <c r="F10" s="19">
        <f>IFERROR(נתונים!$N$186*2/AVERAGE(נתונים!$H$199,נתונים!$M$199),"")</f>
        <v>-4.9194918682741323E-4</v>
      </c>
    </row>
    <row r="11" spans="1:6" x14ac:dyDescent="0.25">
      <c r="A11" s="24" t="s">
        <v>98</v>
      </c>
      <c r="B11" s="10">
        <f>IF(COUNT(B6:B10)=0,"",AVERAGE(B6:B10))</f>
        <v>4.9341742963089092E-3</v>
      </c>
      <c r="C11" s="10">
        <f>IF(COUNT(C6:C10)=0,"",AVERAGE(C6:C10))</f>
        <v>1.2731126224947798E-3</v>
      </c>
      <c r="D11" s="10">
        <f>IF(COUNT(D6:D10)=0,"",AVERAGE(D6:D10))</f>
        <v>1.205045662358967E-3</v>
      </c>
      <c r="E11" s="10">
        <f>IF(COUNT(E6:E10)=0,"",AVERAGE(E6:E10))</f>
        <v>9.8584884034144389E-4</v>
      </c>
      <c r="F11" s="10">
        <f>IF(COUNT(F6:F10)=0,"",AVERAGE(F6:F10))</f>
        <v>9.5174806755685354E-4</v>
      </c>
    </row>
    <row r="14" spans="1:6" ht="15.75" x14ac:dyDescent="0.25">
      <c r="A14" s="13" t="s">
        <v>133</v>
      </c>
    </row>
    <row r="15" spans="1:6" x14ac:dyDescent="0.25">
      <c r="A15" s="3" t="s">
        <v>66</v>
      </c>
      <c r="B15" s="3" t="s">
        <v>67</v>
      </c>
      <c r="C15" s="3" t="s">
        <v>68</v>
      </c>
      <c r="D15" s="3" t="s">
        <v>69</v>
      </c>
      <c r="E15" s="3" t="s">
        <v>70</v>
      </c>
      <c r="F15" s="3" t="s">
        <v>71</v>
      </c>
    </row>
    <row r="16" spans="1:6" x14ac:dyDescent="0.25">
      <c r="A16" s="4" t="s">
        <v>3</v>
      </c>
      <c r="B16" s="19">
        <f>IFERROR(נתונים!$F$41/100,"")</f>
        <v>4.5999999999999999E-3</v>
      </c>
      <c r="C16" s="19">
        <f>IFERROR(נתונים!$G$41/100,"")</f>
        <v>1.6000000000000001E-3</v>
      </c>
      <c r="D16" s="19">
        <f>IFERROR(נתונים!$H$41/100,"")</f>
        <v>2.7000000000000001E-3</v>
      </c>
      <c r="E16" s="19">
        <f>IFERROR(נתונים!$K$41/100,"")</f>
        <v>2.3999999999999998E-3</v>
      </c>
      <c r="F16" s="19">
        <f>IFERROR(נתונים!$N$41/100,"")</f>
        <v>1.2999999999999999E-3</v>
      </c>
    </row>
    <row r="17" spans="1:6" x14ac:dyDescent="0.25">
      <c r="A17" s="4" t="s">
        <v>4</v>
      </c>
      <c r="B17" s="19">
        <f>IFERROR(נתונים!$F$86/100,"")</f>
        <v>5.7999999999999996E-3</v>
      </c>
      <c r="C17" s="19">
        <f>IFERROR(נתונים!$G$86/100,"")</f>
        <v>1.6000000000000001E-3</v>
      </c>
      <c r="D17" s="19">
        <f>IFERROR(נתונים!$H$86/100,"")</f>
        <v>8.9999999999999998E-4</v>
      </c>
      <c r="E17" s="19">
        <f>IFERROR(נתונים!$K$86/100,"")</f>
        <v>1.1999999999999999E-3</v>
      </c>
      <c r="F17" s="19">
        <f>IFERROR(נתונים!$N$86/100,"")</f>
        <v>1.7000000000000001E-3</v>
      </c>
    </row>
    <row r="18" spans="1:6" x14ac:dyDescent="0.25">
      <c r="A18" s="4" t="s">
        <v>5</v>
      </c>
      <c r="B18" s="19">
        <f>IFERROR(נתונים!$F$131/100,"")</f>
        <v>4.5000000000000005E-3</v>
      </c>
      <c r="C18" s="19">
        <f>IFERROR(נתונים!$G$131/100,"")</f>
        <v>1.4000000000000002E-3</v>
      </c>
      <c r="D18" s="19">
        <f>IFERROR(נתונים!$H$131/100,"")</f>
        <v>5.9999999999999995E-4</v>
      </c>
      <c r="E18" s="19">
        <f>IFERROR(נתונים!$K$131/100,"")</f>
        <v>8.0000000000000004E-4</v>
      </c>
      <c r="F18" s="19">
        <f>IFERROR(נתונים!$N$131/100,"")</f>
        <v>5.9999999999999995E-4</v>
      </c>
    </row>
    <row r="19" spans="1:6" x14ac:dyDescent="0.25">
      <c r="A19" s="4" t="s">
        <v>6</v>
      </c>
      <c r="B19" s="19">
        <f>IFERROR(נתונים!$F$176/100,"")</f>
        <v>5.0000000000000001E-3</v>
      </c>
      <c r="C19" s="19">
        <f>IFERROR(נתונים!$G$176/100,"")</f>
        <v>1.7000000000000001E-3</v>
      </c>
      <c r="D19" s="19">
        <f>IFERROR(נתונים!$H$176/100,"")</f>
        <v>1.6000000000000001E-3</v>
      </c>
      <c r="E19" s="19">
        <f>IFERROR(נתונים!$K$176/100,"")</f>
        <v>8.0000000000000004E-4</v>
      </c>
      <c r="F19" s="19">
        <f>IFERROR(נתונים!$N$176/100,"")</f>
        <v>1.7000000000000001E-3</v>
      </c>
    </row>
    <row r="20" spans="1:6" x14ac:dyDescent="0.25">
      <c r="A20" s="4" t="s">
        <v>7</v>
      </c>
      <c r="B20" s="19">
        <f>IFERROR(נתונים!$F$221/100,"")</f>
        <v>4.1999999999999997E-3</v>
      </c>
      <c r="C20" s="19">
        <f>IFERROR(נתונים!$G$221/100,"")</f>
        <v>-1E-4</v>
      </c>
      <c r="D20" s="19">
        <f>IFERROR(נתונים!$H$221/100,"")</f>
        <v>1E-4</v>
      </c>
      <c r="E20" s="19">
        <f>IFERROR(נתונים!$K$221/100,"")</f>
        <v>-4.0000000000000002E-4</v>
      </c>
      <c r="F20" s="19">
        <f>IFERROR(נתונים!$N$221/100,"")</f>
        <v>-5.0000000000000001E-4</v>
      </c>
    </row>
    <row r="21" spans="1:6" x14ac:dyDescent="0.25">
      <c r="A21" s="24" t="s">
        <v>98</v>
      </c>
      <c r="B21" s="10">
        <f>IF(COUNT(B16:B20)=0,"",AVERAGE(B16:B20))</f>
        <v>4.8199999999999996E-3</v>
      </c>
      <c r="C21" s="10">
        <f>IF(COUNT(C16:C20)=0,"",AVERAGE(C16:C20))</f>
        <v>1.24E-3</v>
      </c>
      <c r="D21" s="10">
        <f>IF(COUNT(D16:D20)=0,"",AVERAGE(D16:D20))</f>
        <v>1.1800000000000001E-3</v>
      </c>
      <c r="E21" s="10">
        <f>IF(COUNT(E16:E20)=0,"",AVERAGE(E16:E20))</f>
        <v>9.6000000000000013E-4</v>
      </c>
      <c r="F21" s="10">
        <f>IF(COUNT(F16:F20)=0,"",AVERAGE(F16:F20))</f>
        <v>9.6000000000000013E-4</v>
      </c>
    </row>
    <row r="24" spans="1:6" ht="15.75" x14ac:dyDescent="0.25">
      <c r="A24" s="13" t="s">
        <v>134</v>
      </c>
    </row>
    <row r="25" spans="1:6" x14ac:dyDescent="0.25">
      <c r="A25" s="3" t="s">
        <v>66</v>
      </c>
      <c r="B25" s="3" t="s">
        <v>67</v>
      </c>
      <c r="C25" s="3" t="s">
        <v>68</v>
      </c>
      <c r="D25" s="3" t="s">
        <v>69</v>
      </c>
      <c r="E25" s="3" t="s">
        <v>85</v>
      </c>
      <c r="F25" s="3" t="s">
        <v>86</v>
      </c>
    </row>
    <row r="26" spans="1:6" x14ac:dyDescent="0.25">
      <c r="A26" s="4" t="s">
        <v>3</v>
      </c>
      <c r="B26" s="19">
        <f>IFERROR(נתונים!$F$21/נתונים!$F$20,"")</f>
        <v>1.6878431372549019E-2</v>
      </c>
      <c r="C26" s="19">
        <f>IFERROR(נתונים!$G$21/נתונים!$G$20,"")</f>
        <v>1.5145357681383424E-2</v>
      </c>
      <c r="D26" s="19">
        <f>IFERROR(נתונים!$H$21/נתונים!$H$20,"")</f>
        <v>1.4885989656793606E-2</v>
      </c>
      <c r="E26" s="19">
        <f>IFERROR(נתונים!$L$21/נתונים!$L$20,"")</f>
        <v>1.4660536287958284E-2</v>
      </c>
      <c r="F26" s="19">
        <f>IFERROR(נתונים!$M$21/נתונים!$M$20,"")</f>
        <v>1.4331646356147662E-2</v>
      </c>
    </row>
    <row r="27" spans="1:6" x14ac:dyDescent="0.25">
      <c r="A27" s="4" t="s">
        <v>4</v>
      </c>
      <c r="B27" s="19">
        <f>IFERROR(נתונים!$F$66/נתונים!$F$65,"")</f>
        <v>1.5760095541326551E-2</v>
      </c>
      <c r="C27" s="19">
        <f>IFERROR(נתונים!$G$66/נתונים!$G$65,"")</f>
        <v>1.4893837882726435E-2</v>
      </c>
      <c r="D27" s="19">
        <f>IFERROR(נתונים!$H$66/נתונים!$H$65,"")</f>
        <v>1.3003037205770691E-2</v>
      </c>
      <c r="E27" s="19">
        <f>IFERROR(נתונים!$L$66/נתונים!$L$65,"")</f>
        <v>1.2350576059715486E-2</v>
      </c>
      <c r="F27" s="19">
        <f>IFERROR(נתונים!$M$66/נתונים!$M$65,"")</f>
        <v>1.2015918912602938E-2</v>
      </c>
    </row>
    <row r="28" spans="1:6" x14ac:dyDescent="0.25">
      <c r="A28" s="4" t="s">
        <v>5</v>
      </c>
      <c r="B28" s="19">
        <f>IFERROR(נתונים!$F$111/נתונים!$F$110,"")</f>
        <v>1.2352200112320326E-2</v>
      </c>
      <c r="C28" s="19">
        <f>IFERROR(נתונים!$G$111/נתונים!$G$110,"")</f>
        <v>1.1358928896916271E-2</v>
      </c>
      <c r="D28" s="19">
        <f>IFERROR(נתונים!$H$111/נתונים!$H$110,"")</f>
        <v>9.5312287470168539E-3</v>
      </c>
      <c r="E28" s="19">
        <f>IFERROR(נתונים!$L$111/נתונים!$L$110,"")</f>
        <v>8.9169532345223408E-3</v>
      </c>
      <c r="F28" s="19">
        <f>IFERROR(נתונים!$M$111/נתונים!$M$110,"")</f>
        <v>8.545128668298322E-3</v>
      </c>
    </row>
    <row r="29" spans="1:6" x14ac:dyDescent="0.25">
      <c r="A29" s="4" t="s">
        <v>6</v>
      </c>
      <c r="B29" s="19">
        <f>IFERROR(נתונים!$F$156/נתונים!$F$155,"")</f>
        <v>1.4871709111758804E-2</v>
      </c>
      <c r="C29" s="19">
        <f>IFERROR(נתונים!$G$156/נתונים!$G$155,"")</f>
        <v>1.3597936508522234E-2</v>
      </c>
      <c r="D29" s="19">
        <f>IFERROR(נתונים!$H$156/נתונים!$H$155,"")</f>
        <v>1.2595345465983336E-2</v>
      </c>
      <c r="E29" s="19">
        <f>IFERROR(נתונים!$L$156/נתונים!$L$155,"")</f>
        <v>1.2580446620907425E-2</v>
      </c>
      <c r="F29" s="19">
        <f>IFERROR(נתונים!$M$156/נתונים!$M$155,"")</f>
        <v>1.2047723651891197E-2</v>
      </c>
    </row>
    <row r="30" spans="1:6" x14ac:dyDescent="0.25">
      <c r="A30" s="4" t="s">
        <v>7</v>
      </c>
      <c r="B30" s="19">
        <f>IFERROR(נתונים!$F$201/נתונים!$F$200,"")</f>
        <v>1.3569272056356926E-2</v>
      </c>
      <c r="C30" s="19">
        <f>IFERROR(נתונים!$G$201/נתונים!$G$200,"")</f>
        <v>1.2468523464326593E-2</v>
      </c>
      <c r="D30" s="19">
        <f>IFERROR(נתונים!$H$201/נתונים!$H$200,"")</f>
        <v>1.1080032969854202E-2</v>
      </c>
      <c r="E30" s="19">
        <f>IFERROR(נתונים!$L$201/נתונים!$L$200,"")</f>
        <v>1.0285213152176016E-2</v>
      </c>
      <c r="F30" s="19">
        <f>IFERROR(נתונים!$M$201/נתונים!$M$200,"")</f>
        <v>9.6235252556629569E-3</v>
      </c>
    </row>
    <row r="31" spans="1:6" x14ac:dyDescent="0.25">
      <c r="A31" s="24" t="s">
        <v>98</v>
      </c>
      <c r="B31" s="10">
        <f>IF(COUNT(B26:B30)=0,"",AVERAGE(B26:B30))</f>
        <v>1.4686341638862326E-2</v>
      </c>
      <c r="C31" s="10">
        <f>IF(COUNT(C26:C30)=0,"",AVERAGE(C26:C30))</f>
        <v>1.3492916886774991E-2</v>
      </c>
      <c r="D31" s="10">
        <f>IF(COUNT(D26:D30)=0,"",AVERAGE(D26:D30))</f>
        <v>1.2219126809083738E-2</v>
      </c>
      <c r="E31" s="10">
        <f>IF(COUNT(E26:E30)=0,"",AVERAGE(E26:E30))</f>
        <v>1.1758745071055909E-2</v>
      </c>
      <c r="F31" s="10">
        <f>IF(COUNT(F26:F30)=0,"",AVERAGE(F26:F30))</f>
        <v>1.1312788568920616E-2</v>
      </c>
    </row>
    <row r="34" spans="1:6" ht="15.75" x14ac:dyDescent="0.25">
      <c r="A34" s="13" t="s">
        <v>135</v>
      </c>
    </row>
    <row r="35" spans="1:6" x14ac:dyDescent="0.25">
      <c r="A35" s="3" t="s">
        <v>66</v>
      </c>
      <c r="B35" s="3" t="s">
        <v>67</v>
      </c>
      <c r="C35" s="3" t="s">
        <v>68</v>
      </c>
      <c r="D35" s="3" t="s">
        <v>69</v>
      </c>
      <c r="E35" s="3" t="s">
        <v>85</v>
      </c>
      <c r="F35" s="3" t="s">
        <v>86</v>
      </c>
    </row>
    <row r="36" spans="1:6" x14ac:dyDescent="0.25">
      <c r="A36" s="4" t="s">
        <v>3</v>
      </c>
      <c r="B36" s="19">
        <f>IFERROR(נתונים!$F$42/100,"")</f>
        <v>1.6899999999999998E-2</v>
      </c>
      <c r="C36" s="19">
        <f>IFERROR(נתונים!$G$42/100,"")</f>
        <v>1.5100000000000001E-2</v>
      </c>
      <c r="D36" s="19">
        <f>IFERROR(נתונים!$H$42/100,"")</f>
        <v>1.49E-2</v>
      </c>
      <c r="E36" s="19">
        <f>IFERROR(נתונים!$L$42/100,"")</f>
        <v>1.47E-2</v>
      </c>
      <c r="F36" s="19">
        <f>IFERROR(נתונים!$M$42/100,"")</f>
        <v>1.43E-2</v>
      </c>
    </row>
    <row r="37" spans="1:6" x14ac:dyDescent="0.25">
      <c r="A37" s="4" t="s">
        <v>4</v>
      </c>
      <c r="B37" s="19">
        <f>IFERROR(נתונים!$F$87/100,"")</f>
        <v>1.5800000000000002E-2</v>
      </c>
      <c r="C37" s="19">
        <f>IFERROR(נתונים!$G$87/100,"")</f>
        <v>1.49E-2</v>
      </c>
      <c r="D37" s="19">
        <f>IFERROR(נתונים!$H$87/100,"")</f>
        <v>1.3000000000000001E-2</v>
      </c>
      <c r="E37" s="19">
        <f>IFERROR(נתונים!$L$87/100,"")</f>
        <v>1.24E-2</v>
      </c>
      <c r="F37" s="19">
        <f>IFERROR(נתונים!$M$87/100,"")</f>
        <v>1.2E-2</v>
      </c>
    </row>
    <row r="38" spans="1:6" x14ac:dyDescent="0.25">
      <c r="A38" s="4" t="s">
        <v>5</v>
      </c>
      <c r="B38" s="19">
        <f>IFERROR(נתונים!$F$132/100,"")</f>
        <v>1.24E-2</v>
      </c>
      <c r="C38" s="19">
        <f>IFERROR(נתונים!$G$132/100,"")</f>
        <v>1.1399999999999999E-2</v>
      </c>
      <c r="D38" s="19">
        <f>IFERROR(נתונים!$H$132/100,"")</f>
        <v>9.4999999999999998E-3</v>
      </c>
      <c r="E38" s="19">
        <f>IFERROR(נתונים!$L$132/100,"")</f>
        <v>8.8999999999999999E-3</v>
      </c>
      <c r="F38" s="19">
        <f>IFERROR(נתונים!$M$132/100,"")</f>
        <v>8.5000000000000006E-3</v>
      </c>
    </row>
    <row r="39" spans="1:6" x14ac:dyDescent="0.25">
      <c r="A39" s="4" t="s">
        <v>6</v>
      </c>
      <c r="B39" s="19">
        <f>IFERROR(נתונים!$F$177/100,"")</f>
        <v>1.49E-2</v>
      </c>
      <c r="C39" s="19">
        <f>IFERROR(נתונים!$G$177/100,"")</f>
        <v>1.3600000000000001E-2</v>
      </c>
      <c r="D39" s="19">
        <f>IFERROR(נתונים!$H$177/100,"")</f>
        <v>1.26E-2</v>
      </c>
      <c r="E39" s="19">
        <f>IFERROR(נתונים!$L$177/100,"")</f>
        <v>1.26E-2</v>
      </c>
      <c r="F39" s="19">
        <f>IFERROR(נתונים!$M$177/100,"")</f>
        <v>1.2E-2</v>
      </c>
    </row>
    <row r="40" spans="1:6" x14ac:dyDescent="0.25">
      <c r="A40" s="4" t="s">
        <v>7</v>
      </c>
      <c r="B40" s="19">
        <f>IFERROR(נתונים!$F$222/100,"")</f>
        <v>1.3600000000000001E-2</v>
      </c>
      <c r="C40" s="19">
        <f>IFERROR(נתונים!$G$222/100,"")</f>
        <v>1.2500000000000001E-2</v>
      </c>
      <c r="D40" s="19">
        <f>IFERROR(נתונים!$H$222/100,"")</f>
        <v>1.11E-2</v>
      </c>
      <c r="E40" s="19">
        <f>IFERROR(נתונים!$L$222/100,"")</f>
        <v>1.03E-2</v>
      </c>
      <c r="F40" s="19">
        <f>IFERROR(נתונים!$M$222/100,"")</f>
        <v>9.5999999999999992E-3</v>
      </c>
    </row>
    <row r="41" spans="1:6" x14ac:dyDescent="0.25">
      <c r="A41" s="24" t="s">
        <v>98</v>
      </c>
      <c r="B41" s="10">
        <f>IF(COUNT(B36:B40)=0,"",AVERAGE(B36:B40))</f>
        <v>1.472E-2</v>
      </c>
      <c r="C41" s="10">
        <f>IF(COUNT(C36:C40)=0,"",AVERAGE(C36:C40))</f>
        <v>1.3500000000000002E-2</v>
      </c>
      <c r="D41" s="10">
        <f>IF(COUNT(D36:D40)=0,"",AVERAGE(D36:D40))</f>
        <v>1.222E-2</v>
      </c>
      <c r="E41" s="10">
        <f>IF(COUNT(E36:E40)=0,"",AVERAGE(E36:E40))</f>
        <v>1.1779999999999999E-2</v>
      </c>
      <c r="F41" s="10">
        <f>IF(COUNT(F36:F40)=0,"",AVERAGE(F36:F40))</f>
        <v>1.1279999999999998E-2</v>
      </c>
    </row>
    <row r="44" spans="1:6" ht="15.75" x14ac:dyDescent="0.25">
      <c r="A44" s="13" t="s">
        <v>136</v>
      </c>
    </row>
    <row r="45" spans="1:6" x14ac:dyDescent="0.25">
      <c r="A45" s="3" t="s">
        <v>66</v>
      </c>
      <c r="B45" s="3" t="s">
        <v>67</v>
      </c>
      <c r="C45" s="3" t="s">
        <v>68</v>
      </c>
      <c r="D45" s="3" t="s">
        <v>69</v>
      </c>
      <c r="E45" s="3" t="s">
        <v>85</v>
      </c>
      <c r="F45" s="3" t="s">
        <v>86</v>
      </c>
    </row>
    <row r="46" spans="1:6" x14ac:dyDescent="0.25">
      <c r="A46" s="4" t="s">
        <v>3</v>
      </c>
      <c r="B46" s="19">
        <f>IFERROR(נתונים!$F$31/נתונים!$F$20,"")</f>
        <v>9.6820512820512822E-3</v>
      </c>
      <c r="C46" s="19">
        <f>IFERROR(נתונים!$G$31/נתונים!$G$20,"")</f>
        <v>5.9471067259156615E-3</v>
      </c>
      <c r="D46" s="19">
        <f>IFERROR(נתונים!$H$31/נתונים!$H$20,"")</f>
        <v>4.7954866008462623E-3</v>
      </c>
      <c r="E46" s="19">
        <f>IFERROR(נתונים!$L$31/נתונים!$L$20,"")</f>
        <v>4.4478769167711901E-3</v>
      </c>
      <c r="F46" s="19">
        <f>IFERROR(נתונים!$M$31/נתונים!$M$20,"")</f>
        <v>5.0462248906651278E-3</v>
      </c>
    </row>
    <row r="47" spans="1:6" x14ac:dyDescent="0.25">
      <c r="A47" s="4" t="s">
        <v>4</v>
      </c>
      <c r="B47" s="19">
        <f>IFERROR(נתונים!$F$76/נתונים!$F$65,"")</f>
        <v>8.4701421623029401E-3</v>
      </c>
      <c r="C47" s="19">
        <f>IFERROR(נתונים!$G$76/נתונים!$G$65,"")</f>
        <v>4.9631708931112484E-3</v>
      </c>
      <c r="D47" s="19">
        <f>IFERROR(נתונים!$H$76/נתונים!$H$65,"")</f>
        <v>4.0053151100987094E-3</v>
      </c>
      <c r="E47" s="19">
        <f>IFERROR(נתונים!$L$76/נתונים!$L$65,"")</f>
        <v>3.9846384075870401E-3</v>
      </c>
      <c r="F47" s="19">
        <f>IFERROR(נתונים!$M$76/נתונים!$M$65,"")</f>
        <v>4.4872219683784265E-3</v>
      </c>
    </row>
    <row r="48" spans="1:6" x14ac:dyDescent="0.25">
      <c r="A48" s="4" t="s">
        <v>5</v>
      </c>
      <c r="B48" s="19">
        <f>IFERROR(נתונים!$F$121/נתונים!$F$110,"")</f>
        <v>1.1274532125130915E-2</v>
      </c>
      <c r="C48" s="19">
        <f>IFERROR(נתונים!$G$121/נתונים!$G$110,"")</f>
        <v>1.1740045402575021E-2</v>
      </c>
      <c r="D48" s="19">
        <f>IFERROR(נתונים!$H$121/נתונים!$H$110,"")</f>
        <v>9.7834823360660808E-3</v>
      </c>
      <c r="E48" s="19">
        <f>IFERROR(נתונים!$L$121/נתונים!$L$110,"")</f>
        <v>9.7197426281167999E-3</v>
      </c>
      <c r="F48" s="19">
        <f>IFERROR(נתונים!$M$121/נתונים!$M$110,"")</f>
        <v>8.8656879858111555E-3</v>
      </c>
    </row>
    <row r="49" spans="1:6" x14ac:dyDescent="0.25">
      <c r="A49" s="4" t="s">
        <v>6</v>
      </c>
      <c r="B49" s="19">
        <f>IFERROR(נתונים!$F$166/נתונים!$F$155,"")</f>
        <v>8.7677385446031826E-3</v>
      </c>
      <c r="C49" s="19">
        <f>IFERROR(נתונים!$G$166/נתונים!$G$155,"")</f>
        <v>5.7454510566537637E-3</v>
      </c>
      <c r="D49" s="19">
        <f>IFERROR(נתונים!$H$166/נתונים!$H$155,"")</f>
        <v>7.0942838875991919E-3</v>
      </c>
      <c r="E49" s="19">
        <f>IFERROR(נתונים!$L$166/נתונים!$L$155,"")</f>
        <v>6.8270916121435932E-3</v>
      </c>
      <c r="F49" s="19">
        <f>IFERROR(נתונים!$M$166/נתונים!$M$155,"")</f>
        <v>6.470013725254793E-3</v>
      </c>
    </row>
    <row r="50" spans="1:6" x14ac:dyDescent="0.25">
      <c r="A50" s="4" t="s">
        <v>7</v>
      </c>
      <c r="B50" s="19">
        <f>IFERROR(נתונים!$F$211/נתונים!$F$200,"")</f>
        <v>5.7866487755786648E-3</v>
      </c>
      <c r="C50" s="19">
        <f>IFERROR(נתונים!$G$211/נתונים!$G$200,"")</f>
        <v>5.097291110263258E-3</v>
      </c>
      <c r="D50" s="19">
        <f>IFERROR(נתונים!$H$211/נתונים!$H$200,"")</f>
        <v>4.4049887172835003E-3</v>
      </c>
      <c r="E50" s="19">
        <f>IFERROR(נתונים!$L$211/נתונים!$L$200,"")</f>
        <v>4.088291622871219E-3</v>
      </c>
      <c r="F50" s="19">
        <f>IFERROR(נתונים!$M$211/נתונים!$M$200,"")</f>
        <v>3.8615917798039967E-3</v>
      </c>
    </row>
    <row r="51" spans="1:6" x14ac:dyDescent="0.25">
      <c r="A51" s="24" t="s">
        <v>98</v>
      </c>
      <c r="B51" s="10">
        <f>IF(COUNT(B46:B50)=0,"",AVERAGE(B46:B50))</f>
        <v>8.7962225779333967E-3</v>
      </c>
      <c r="C51" s="10">
        <f>IF(COUNT(C46:C50)=0,"",AVERAGE(C46:C50))</f>
        <v>6.6986130377037906E-3</v>
      </c>
      <c r="D51" s="10">
        <f>IF(COUNT(D46:D50)=0,"",AVERAGE(D46:D50))</f>
        <v>6.0167113303787488E-3</v>
      </c>
      <c r="E51" s="10">
        <f>IF(COUNT(E46:E50)=0,"",AVERAGE(E46:E50))</f>
        <v>5.8135282374979684E-3</v>
      </c>
      <c r="F51" s="10">
        <f>IF(COUNT(F46:F50)=0,"",AVERAGE(F46:F50))</f>
        <v>5.7461480699827006E-3</v>
      </c>
    </row>
    <row r="54" spans="1:6" ht="15.75" x14ac:dyDescent="0.25">
      <c r="A54" s="13" t="s">
        <v>137</v>
      </c>
    </row>
    <row r="55" spans="1:6" x14ac:dyDescent="0.25">
      <c r="A55" s="3" t="s">
        <v>66</v>
      </c>
      <c r="B55" s="3" t="s">
        <v>67</v>
      </c>
      <c r="C55" s="3" t="s">
        <v>68</v>
      </c>
      <c r="D55" s="3" t="s">
        <v>69</v>
      </c>
      <c r="E55" s="3" t="s">
        <v>85</v>
      </c>
      <c r="F55" s="3" t="s">
        <v>86</v>
      </c>
    </row>
    <row r="56" spans="1:6" x14ac:dyDescent="0.25">
      <c r="A56" s="4" t="s">
        <v>3</v>
      </c>
      <c r="B56" s="19">
        <f>IFERROR(נתונים!$F$43/100,"")</f>
        <v>1.06E-2</v>
      </c>
      <c r="C56" s="19">
        <f>IFERROR(נתונים!$G$43/100,"")</f>
        <v>6.1999999999999998E-3</v>
      </c>
      <c r="D56" s="19">
        <f>IFERROR(נתונים!$H$43/100,"")</f>
        <v>5.1999999999999998E-3</v>
      </c>
      <c r="E56" s="19">
        <f>IFERROR(נתונים!$L$43/100,"")</f>
        <v>4.7999999999999996E-3</v>
      </c>
      <c r="F56" s="19">
        <f>IFERROR(נתונים!$M$43/100,"")</f>
        <v>5.3E-3</v>
      </c>
    </row>
    <row r="57" spans="1:6" x14ac:dyDescent="0.25">
      <c r="A57" s="4" t="s">
        <v>4</v>
      </c>
      <c r="B57" s="19">
        <f>IFERROR(נתונים!$F$88/100,"")</f>
        <v>8.5000000000000006E-3</v>
      </c>
      <c r="C57" s="19">
        <f>IFERROR(נתונים!$G$88/100,"")</f>
        <v>5.0000000000000001E-3</v>
      </c>
      <c r="D57" s="19">
        <f>IFERROR(נתונים!$H$88/100,"")</f>
        <v>4.0000000000000001E-3</v>
      </c>
      <c r="E57" s="19">
        <f>IFERROR(נתונים!$L$88/100,"")</f>
        <v>4.0000000000000001E-3</v>
      </c>
      <c r="F57" s="19">
        <f>IFERROR(נתונים!$M$88/100,"")</f>
        <v>4.5000000000000005E-3</v>
      </c>
    </row>
    <row r="58" spans="1:6" x14ac:dyDescent="0.25">
      <c r="A58" s="4" t="s">
        <v>5</v>
      </c>
      <c r="B58" s="19">
        <f>IFERROR(נתונים!$F$133/100,"")</f>
        <v>1.1599999999999999E-2</v>
      </c>
      <c r="C58" s="19">
        <f>IFERROR(נתונים!$G$133/100,"")</f>
        <v>1.21E-2</v>
      </c>
      <c r="D58" s="19">
        <f>IFERROR(נתונים!$H$133/100,"")</f>
        <v>1.0200000000000001E-2</v>
      </c>
      <c r="E58" s="19">
        <f>IFERROR(נתונים!$L$133/100,"")</f>
        <v>1.03E-2</v>
      </c>
      <c r="F58" s="19">
        <f>IFERROR(נתונים!$M$133/100,"")</f>
        <v>9.4999999999999998E-3</v>
      </c>
    </row>
    <row r="59" spans="1:6" x14ac:dyDescent="0.25">
      <c r="A59" s="4" t="s">
        <v>6</v>
      </c>
      <c r="B59" s="19">
        <f>IFERROR(נתונים!$F$178/100,"")</f>
        <v>9.1999999999999998E-3</v>
      </c>
      <c r="C59" s="19">
        <f>IFERROR(נתונים!$G$178/100,"")</f>
        <v>6.1999999999999998E-3</v>
      </c>
      <c r="D59" s="19">
        <f>IFERROR(נתונים!$H$178/100,"")</f>
        <v>7.6E-3</v>
      </c>
      <c r="E59" s="19">
        <f>IFERROR(נתונים!$L$178/100,"")</f>
        <v>7.3000000000000001E-3</v>
      </c>
      <c r="F59" s="19">
        <f>IFERROR(נתונים!$M$178/100,"")</f>
        <v>6.9999999999999993E-3</v>
      </c>
    </row>
    <row r="60" spans="1:6" x14ac:dyDescent="0.25">
      <c r="A60" s="4" t="s">
        <v>7</v>
      </c>
      <c r="B60" s="19">
        <f>IFERROR(נתונים!$F$223/100,"")</f>
        <v>6.0000000000000001E-3</v>
      </c>
      <c r="C60" s="19">
        <f>IFERROR(נתונים!$G$223/100,"")</f>
        <v>5.3E-3</v>
      </c>
      <c r="D60" s="19">
        <f>IFERROR(נתונים!$H$223/100,"")</f>
        <v>4.5999999999999999E-3</v>
      </c>
      <c r="E60" s="19">
        <f>IFERROR(נתונים!$L$223/100,"")</f>
        <v>4.1999999999999997E-3</v>
      </c>
      <c r="F60" s="19">
        <f>IFERROR(נתונים!$M$223/100,"")</f>
        <v>4.0000000000000001E-3</v>
      </c>
    </row>
    <row r="61" spans="1:6" x14ac:dyDescent="0.25">
      <c r="A61" s="24" t="s">
        <v>98</v>
      </c>
      <c r="B61" s="10">
        <f>IF(COUNT(B56:B60)=0,"",AVERAGE(B56:B60))</f>
        <v>9.1799999999999989E-3</v>
      </c>
      <c r="C61" s="10">
        <f>IF(COUNT(C56:C60)=0,"",AVERAGE(C56:C60))</f>
        <v>6.9600000000000009E-3</v>
      </c>
      <c r="D61" s="10">
        <f>IF(COUNT(D56:D60)=0,"",AVERAGE(D56:D60))</f>
        <v>6.320000000000001E-3</v>
      </c>
      <c r="E61" s="10">
        <f>IF(COUNT(E56:E60)=0,"",AVERAGE(E56:E60))</f>
        <v>6.1199999999999996E-3</v>
      </c>
      <c r="F61" s="10">
        <f>IF(COUNT(F56:F60)=0,"",AVERAGE(F56:F60))</f>
        <v>6.0599999999999994E-3</v>
      </c>
    </row>
    <row r="64" spans="1:6" ht="15.75" x14ac:dyDescent="0.25">
      <c r="A64" s="13" t="s">
        <v>138</v>
      </c>
    </row>
    <row r="65" spans="1:6" x14ac:dyDescent="0.25">
      <c r="A65" s="3" t="s">
        <v>66</v>
      </c>
      <c r="B65" s="3" t="s">
        <v>67</v>
      </c>
      <c r="C65" s="3" t="s">
        <v>68</v>
      </c>
      <c r="D65" s="3" t="s">
        <v>69</v>
      </c>
      <c r="E65" s="3" t="s">
        <v>85</v>
      </c>
      <c r="F65" s="3" t="s">
        <v>86</v>
      </c>
    </row>
    <row r="66" spans="1:6" x14ac:dyDescent="0.25">
      <c r="A66" s="4" t="s">
        <v>3</v>
      </c>
      <c r="B66" s="17">
        <f>IFERROR(נתונים!$F$21/נתונים!$F$31,"")</f>
        <v>1.7432701894317049</v>
      </c>
      <c r="C66" s="17">
        <f>IFERROR(נתונים!$G$21/נתונים!$G$31,"")</f>
        <v>2.5466766243465271</v>
      </c>
      <c r="D66" s="17">
        <f>IFERROR(נתונים!$H$21/נתונים!$H$31,"")</f>
        <v>3.1041666666666665</v>
      </c>
      <c r="E66" s="17">
        <f>IFERROR(נתונים!$L$21/נתונים!$L$31,"")</f>
        <v>3.2960750853242322</v>
      </c>
      <c r="F66" s="17">
        <f>IFERROR(נתונים!$M$21/נתונים!$M$31,"")</f>
        <v>2.8400728597449909</v>
      </c>
    </row>
    <row r="67" spans="1:6" x14ac:dyDescent="0.25">
      <c r="A67" s="4" t="s">
        <v>4</v>
      </c>
      <c r="B67" s="17">
        <f>IFERROR(נתונים!$F$66/נתונים!$F$76,"")</f>
        <v>1.8606648199445983</v>
      </c>
      <c r="C67" s="17">
        <f>IFERROR(נתונים!$G$66/נתונים!$G$76,"")</f>
        <v>3.0008714596949893</v>
      </c>
      <c r="D67" s="17">
        <f>IFERROR(נתונים!$H$66/נתונים!$H$76,"")</f>
        <v>3.2464454976303316</v>
      </c>
      <c r="E67" s="17">
        <f>IFERROR(נתונים!$L$66/נתונים!$L$76,"")</f>
        <v>3.0995475113122173</v>
      </c>
      <c r="F67" s="17">
        <f>IFERROR(נתונים!$M$66/נתונים!$M$76,"")</f>
        <v>2.677808006218422</v>
      </c>
    </row>
    <row r="68" spans="1:6" x14ac:dyDescent="0.25">
      <c r="A68" s="4" t="s">
        <v>5</v>
      </c>
      <c r="B68" s="17">
        <f>IFERROR(נתונים!$F$111/נתונים!$F$121,"")</f>
        <v>1.0955842757135164</v>
      </c>
      <c r="C68" s="17">
        <f>IFERROR(נתונים!$G$111/נתונים!$G$121,"")</f>
        <v>0.96753705010585744</v>
      </c>
      <c r="D68" s="17">
        <f>IFERROR(נתונים!$H$111/נתונים!$H$121,"")</f>
        <v>0.97421638018200207</v>
      </c>
      <c r="E68" s="17">
        <f>IFERROR(נתונים!$L$111/נתונים!$L$121,"")</f>
        <v>0.91740631163708086</v>
      </c>
      <c r="F68" s="17">
        <f>IFERROR(נתונים!$M$111/נתונים!$M$121,"")</f>
        <v>0.96384270256004223</v>
      </c>
    </row>
    <row r="69" spans="1:6" x14ac:dyDescent="0.25">
      <c r="A69" s="4" t="s">
        <v>6</v>
      </c>
      <c r="B69" s="17">
        <f>IFERROR(נתונים!$F$156/נתונים!$F$166,"")</f>
        <v>1.6961852861035422</v>
      </c>
      <c r="C69" s="17">
        <f>IFERROR(נתונים!$G$156/נתונים!$G$166,"")</f>
        <v>2.3667308927424533</v>
      </c>
      <c r="D69" s="17">
        <f>IFERROR(נתונים!$H$156/נתונים!$H$166,"")</f>
        <v>1.7754216867469879</v>
      </c>
      <c r="E69" s="17">
        <f>IFERROR(נתונים!$L$156/נתונים!$L$166,"")</f>
        <v>1.8427241548260656</v>
      </c>
      <c r="F69" s="17">
        <f>IFERROR(נתונים!$M$156/נתונים!$M$166,"")</f>
        <v>1.8620862587763289</v>
      </c>
    </row>
    <row r="70" spans="1:6" x14ac:dyDescent="0.25">
      <c r="A70" s="4" t="s">
        <v>7</v>
      </c>
      <c r="B70" s="17">
        <f>IFERROR(נתונים!$F$201/נתונים!$F$211,"")</f>
        <v>2.344927536231884</v>
      </c>
      <c r="C70" s="17">
        <f>IFERROR(נתונים!$G$201/נתונים!$G$211,"")</f>
        <v>2.4461077844311379</v>
      </c>
      <c r="D70" s="17">
        <f>IFERROR(נתונים!$H$201/נתונים!$H$211,"")</f>
        <v>2.5153374233128836</v>
      </c>
      <c r="E70" s="17">
        <f>IFERROR(נתונים!$L$201/נתונים!$L$211,"")</f>
        <v>2.5157728706624605</v>
      </c>
      <c r="F70" s="17">
        <f>IFERROR(נתונים!$M$201/נתונים!$M$211,"")</f>
        <v>2.4921135646687698</v>
      </c>
    </row>
    <row r="71" spans="1:6" x14ac:dyDescent="0.25">
      <c r="A71" s="24" t="s">
        <v>98</v>
      </c>
      <c r="B71" s="8">
        <f>IF(COUNT(B66:B70)=0,"",AVERAGE(B66:B70))</f>
        <v>1.7481264214850492</v>
      </c>
      <c r="C71" s="8">
        <f>IF(COUNT(C66:C70)=0,"",AVERAGE(C66:C70))</f>
        <v>2.2655847622641927</v>
      </c>
      <c r="D71" s="8">
        <f>IF(COUNT(D66:D70)=0,"",AVERAGE(D66:D70))</f>
        <v>2.3231175309077745</v>
      </c>
      <c r="E71" s="8">
        <f>IF(COUNT(E66:E70)=0,"",AVERAGE(E66:E70))</f>
        <v>2.3343051867524118</v>
      </c>
      <c r="F71" s="8">
        <f>IF(COUNT(F66:F70)=0,"",AVERAGE(F66:F70))</f>
        <v>2.1671846783937108</v>
      </c>
    </row>
    <row r="74" spans="1:6" ht="15.75" x14ac:dyDescent="0.25">
      <c r="A74" s="13" t="s">
        <v>139</v>
      </c>
    </row>
    <row r="75" spans="1:6" x14ac:dyDescent="0.25">
      <c r="A75" s="3" t="s">
        <v>66</v>
      </c>
      <c r="B75" s="3" t="s">
        <v>67</v>
      </c>
      <c r="C75" s="3" t="s">
        <v>68</v>
      </c>
      <c r="D75" s="3" t="s">
        <v>69</v>
      </c>
      <c r="E75" s="3" t="s">
        <v>85</v>
      </c>
      <c r="F75" s="3" t="s">
        <v>86</v>
      </c>
    </row>
    <row r="76" spans="1:6" x14ac:dyDescent="0.25">
      <c r="A76" s="4" t="s">
        <v>3</v>
      </c>
      <c r="B76" s="17">
        <f>IFERROR(נתונים!$F$29/נתונים!$F$20,"")</f>
        <v>0.31627631975867271</v>
      </c>
      <c r="C76" s="17">
        <f>IFERROR(נתונים!$G$29/נתונים!$G$20,"")</f>
        <v>0.30988023619651656</v>
      </c>
      <c r="D76" s="17">
        <f>IFERROR(נתונים!$H$29/נתונים!$H$20,"")</f>
        <v>0.29189194483623254</v>
      </c>
      <c r="E76" s="17">
        <f>IFERROR(נתונים!$L$29/נתונים!$L$20,"")</f>
        <v>0.28664896877188123</v>
      </c>
      <c r="F76" s="17">
        <f>IFERROR(נתונים!$M$29/נתונים!$M$20,"")</f>
        <v>0.28324855552961464</v>
      </c>
    </row>
    <row r="77" spans="1:6" x14ac:dyDescent="0.25">
      <c r="A77" s="4" t="s">
        <v>4</v>
      </c>
      <c r="B77" s="17">
        <f>IFERROR(נתונים!$F$74/נתונים!$F$65,"")</f>
        <v>0.30502366243315976</v>
      </c>
      <c r="C77" s="17">
        <f>IFERROR(נתונים!$G$74/נתונים!$G$65,"")</f>
        <v>0.31225157113013241</v>
      </c>
      <c r="D77" s="17">
        <f>IFERROR(נתונים!$H$74/נתונים!$H$65,"")</f>
        <v>0.29217729688686406</v>
      </c>
      <c r="E77" s="17">
        <f>IFERROR(נתונים!$L$74/נתונים!$L$65,"")</f>
        <v>0.28303373420117917</v>
      </c>
      <c r="F77" s="17">
        <f>IFERROR(נתונים!$M$74/נתונים!$M$65,"")</f>
        <v>0.27926809276498676</v>
      </c>
    </row>
    <row r="78" spans="1:6" x14ac:dyDescent="0.25">
      <c r="A78" s="4" t="s">
        <v>5</v>
      </c>
      <c r="B78" s="17">
        <f>IFERROR(נתונים!$F$119/נתונים!$F$110,"")</f>
        <v>0.62362976792192215</v>
      </c>
      <c r="C78" s="17">
        <f>IFERROR(נתונים!$G$119/נתונים!$G$110,"")</f>
        <v>0.61893872861743082</v>
      </c>
      <c r="D78" s="17">
        <f>IFERROR(נתונים!$H$119/נתונים!$H$110,"")</f>
        <v>0.60383326532378723</v>
      </c>
      <c r="E78" s="17">
        <f>IFERROR(נתונים!$L$119/נתונים!$L$110,"")</f>
        <v>0.59496998526222455</v>
      </c>
      <c r="F78" s="17">
        <f>IFERROR(נתונים!$M$119/נתונים!$M$110,"")</f>
        <v>0.59035327040699337</v>
      </c>
    </row>
    <row r="79" spans="1:6" x14ac:dyDescent="0.25">
      <c r="A79" s="4" t="s">
        <v>6</v>
      </c>
      <c r="B79" s="17">
        <f>IFERROR(נתונים!$F$164/נתונים!$F$155,"")</f>
        <v>0.27673324095752305</v>
      </c>
      <c r="C79" s="17">
        <f>IFERROR(נתונים!$G$164/נתונים!$G$155,"")</f>
        <v>0.27198456071469423</v>
      </c>
      <c r="D79" s="17">
        <f>IFERROR(נתונים!$H$164/נתונים!$H$155,"")</f>
        <v>0.27143242993753613</v>
      </c>
      <c r="E79" s="17">
        <f>IFERROR(נתונים!$L$164/נתונים!$L$155,"")</f>
        <v>0.26939415833768182</v>
      </c>
      <c r="F79" s="17">
        <f>IFERROR(נתונים!$M$164/נתונים!$M$155,"")</f>
        <v>0.26929079694085811</v>
      </c>
    </row>
    <row r="80" spans="1:6" x14ac:dyDescent="0.25">
      <c r="A80" s="4" t="s">
        <v>7</v>
      </c>
      <c r="B80" s="17">
        <f>IFERROR(נתונים!$F$209/נתונים!$F$200,"")</f>
        <v>0.29729956390472995</v>
      </c>
      <c r="C80" s="17">
        <f>IFERROR(נתונים!$G$209/נתונים!$G$200,"")</f>
        <v>0.27772605875619993</v>
      </c>
      <c r="D80" s="17">
        <f>IFERROR(נתונים!$H$209/נתונים!$H$200,"")</f>
        <v>0.26320483197535366</v>
      </c>
      <c r="E80" s="17">
        <f>IFERROR(נתונים!$L$209/נתונים!$L$200,"")</f>
        <v>0.2581685227338677</v>
      </c>
      <c r="F80" s="17">
        <f>IFERROR(נתונים!$M$209/נתונים!$M$200,"")</f>
        <v>0.24921275908905416</v>
      </c>
    </row>
    <row r="81" spans="1:6" x14ac:dyDescent="0.25">
      <c r="A81" s="24" t="s">
        <v>98</v>
      </c>
      <c r="B81" s="8">
        <f>IF(COUNT(B76:B80)=0,"",AVERAGE(B76:B80))</f>
        <v>0.36379251099520149</v>
      </c>
      <c r="C81" s="8">
        <f>IF(COUNT(C76:C80)=0,"",AVERAGE(C76:C80))</f>
        <v>0.35815623108299482</v>
      </c>
      <c r="D81" s="8">
        <f>IF(COUNT(D76:D80)=0,"",AVERAGE(D76:D80))</f>
        <v>0.34450795379195476</v>
      </c>
      <c r="E81" s="8">
        <f>IF(COUNT(E76:E80)=0,"",AVERAGE(E76:E80))</f>
        <v>0.33844307386136691</v>
      </c>
      <c r="F81" s="8">
        <f>IF(COUNT(F76:F80)=0,"",AVERAGE(F76:F80))</f>
        <v>0.33427469494630141</v>
      </c>
    </row>
  </sheetData>
  <pageMargins left="0.75" right="0.75" top="1" bottom="1" header="0.5" footer="0.5"/>
  <pageSetup paperSize="9" fitToHeight="0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5B9BD5"/>
    <pageSetUpPr fitToPage="1"/>
  </sheetPr>
  <dimension ref="A1:F107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6" ht="20.25" x14ac:dyDescent="0.3">
      <c r="A1" s="1" t="s">
        <v>140</v>
      </c>
    </row>
    <row r="2" spans="1:6" x14ac:dyDescent="0.25">
      <c r="A2" s="2" t="s">
        <v>141</v>
      </c>
    </row>
    <row r="4" spans="1:6" ht="15.75" x14ac:dyDescent="0.25">
      <c r="A4" s="13" t="s">
        <v>142</v>
      </c>
    </row>
    <row r="5" spans="1:6" x14ac:dyDescent="0.25">
      <c r="A5" s="3" t="s">
        <v>66</v>
      </c>
      <c r="B5" s="3" t="s">
        <v>68</v>
      </c>
      <c r="C5" s="3" t="s">
        <v>69</v>
      </c>
      <c r="D5" s="3" t="s">
        <v>85</v>
      </c>
      <c r="E5" s="3" t="s">
        <v>86</v>
      </c>
      <c r="F5" s="3" t="s">
        <v>71</v>
      </c>
    </row>
    <row r="6" spans="1:6" x14ac:dyDescent="0.25">
      <c r="A6" s="4" t="s">
        <v>3</v>
      </c>
      <c r="B6" s="17">
        <f>IFERROR(נתונים!$G$14/נתונים!$F$14-1,"")</f>
        <v>3.7364130434782705E-2</v>
      </c>
      <c r="C6" s="17">
        <f>IFERROR(נתונים!$H$14/נתונים!$G$14-1,"")</f>
        <v>0.2838244924688933</v>
      </c>
      <c r="D6" s="17">
        <f>IFERROR(נתונים!$L$14/נתונים!$I$14-1,"")</f>
        <v>-0.12376237623762376</v>
      </c>
      <c r="E6" s="17">
        <f>IFERROR(נתונים!$M$14/נתונים!$J$14-1,"")</f>
        <v>-2.1243115656963019E-2</v>
      </c>
      <c r="F6" s="17">
        <f>IFERROR(נתונים!$N$14/נתונים!$K$14-1,"")</f>
        <v>-7.1284736206202126E-2</v>
      </c>
    </row>
    <row r="7" spans="1:6" x14ac:dyDescent="0.25">
      <c r="A7" s="4" t="s">
        <v>4</v>
      </c>
      <c r="B7" s="17">
        <f>IFERROR(נתונים!$G$59/נתונים!$F$59-1,"")</f>
        <v>0.39433613206204643</v>
      </c>
      <c r="C7" s="17">
        <f>IFERROR(נתונים!$H$59/נתונים!$G$59-1,"")</f>
        <v>4.7356603388446716E-2</v>
      </c>
      <c r="D7" s="17">
        <f>IFERROR(נתונים!$L$59/נתונים!$I$59-1,"")</f>
        <v>-2.3720349563046139E-2</v>
      </c>
      <c r="E7" s="17">
        <f>IFERROR(נתונים!$M$59/נתונים!$J$59-1,"")</f>
        <v>8.5057471264367912E-2</v>
      </c>
      <c r="F7" s="17">
        <f>IFERROR(נתונים!$N$59/נתונים!$K$59-1,"")</f>
        <v>3.2914422501496121E-2</v>
      </c>
    </row>
    <row r="8" spans="1:6" x14ac:dyDescent="0.25">
      <c r="A8" s="4" t="s">
        <v>5</v>
      </c>
      <c r="B8" s="17">
        <f>IFERROR(נתונים!$G$104/נתונים!$F$104-1,"")</f>
        <v>0.11099796334012213</v>
      </c>
      <c r="C8" s="17">
        <f>IFERROR(נתונים!$H$104/נתונים!$G$104-1,"")</f>
        <v>3.208065994500453E-2</v>
      </c>
      <c r="D8" s="17">
        <f>IFERROR(נתונים!$L$104/נתונים!$I$104-1,"")</f>
        <v>-4.0310077519379872E-2</v>
      </c>
      <c r="E8" s="17">
        <f>IFERROR(נתונים!$M$104/נתונים!$J$104-1,"")</f>
        <v>-1.720578114246385E-2</v>
      </c>
      <c r="F8" s="17">
        <f>IFERROR(נתונים!$N$104/נתונים!$K$104-1,"")</f>
        <v>-2.8071454611738988E-2</v>
      </c>
    </row>
    <row r="9" spans="1:6" x14ac:dyDescent="0.25">
      <c r="A9" s="4" t="s">
        <v>6</v>
      </c>
      <c r="B9" s="17">
        <f>IFERROR(נתונים!$G$149/נתונים!$F$149-1,"")</f>
        <v>2.1230916030534397E-2</v>
      </c>
      <c r="C9" s="17">
        <f>IFERROR(נתונים!$H$149/נתונים!$G$149-1,"")</f>
        <v>-3.2936229852838173E-2</v>
      </c>
      <c r="D9" s="17">
        <f>IFERROR(נתונים!$L$149/נתונים!$I$149-1,"")</f>
        <v>-0.10231660231660233</v>
      </c>
      <c r="E9" s="17">
        <f>IFERROR(נתונים!$M$149/נתונים!$J$149-1,"")</f>
        <v>7.8923766816143548E-2</v>
      </c>
      <c r="F9" s="17">
        <f>IFERROR(נתונים!$N$149/נתונים!$K$149-1,"")</f>
        <v>-8.3682008368201055E-3</v>
      </c>
    </row>
    <row r="10" spans="1:6" x14ac:dyDescent="0.25">
      <c r="A10" s="4" t="s">
        <v>7</v>
      </c>
      <c r="B10" s="17">
        <f>IFERROR(נתונים!$G$194/נתונים!$F$194-1,"")</f>
        <v>9.1620626151012852E-2</v>
      </c>
      <c r="C10" s="17">
        <f>IFERROR(נתונים!$H$194/נתונים!$G$194-1,"")</f>
        <v>-4.6815689582454634E-2</v>
      </c>
      <c r="D10" s="17">
        <f>IFERROR(נתונים!$L$194/נתונים!$I$194-1,"")</f>
        <v>-9.4339622641509413E-2</v>
      </c>
      <c r="E10" s="17">
        <f>IFERROR(נתונים!$M$194/נתונים!$J$194-1,"")</f>
        <v>-8.4772370486656201E-2</v>
      </c>
      <c r="F10" s="17">
        <f>IFERROR(נתונים!$N$194/נתונים!$K$194-1,"")</f>
        <v>-8.9117395029991386E-2</v>
      </c>
    </row>
    <row r="11" spans="1:6" x14ac:dyDescent="0.25">
      <c r="A11" s="24" t="s">
        <v>98</v>
      </c>
      <c r="B11" s="8">
        <f>IF(COUNT(B6:B10)=0,"",AVERAGE(B6:B10))</f>
        <v>0.1311099536036997</v>
      </c>
      <c r="C11" s="8">
        <f>IF(COUNT(C6:C10)=0,"",AVERAGE(C6:C10))</f>
        <v>5.6701967273410349E-2</v>
      </c>
      <c r="D11" s="8">
        <f>IF(COUNT(D6:D10)=0,"",AVERAGE(D6:D10))</f>
        <v>-7.6889805655632304E-2</v>
      </c>
      <c r="E11" s="8">
        <f>IF(COUNT(E6:E10)=0,"",AVERAGE(E6:E10))</f>
        <v>8.1519941588856781E-3</v>
      </c>
      <c r="F11" s="8">
        <f>IF(COUNT(F6:F10)=0,"",AVERAGE(F6:F10))</f>
        <v>-3.27854728366513E-2</v>
      </c>
    </row>
    <row r="14" spans="1:6" ht="15.75" x14ac:dyDescent="0.25">
      <c r="A14" s="13" t="s">
        <v>143</v>
      </c>
    </row>
    <row r="15" spans="1:6" x14ac:dyDescent="0.25">
      <c r="A15" s="3" t="s">
        <v>66</v>
      </c>
      <c r="B15" s="3" t="s">
        <v>68</v>
      </c>
      <c r="C15" s="3" t="s">
        <v>69</v>
      </c>
      <c r="D15" s="3" t="s">
        <v>85</v>
      </c>
      <c r="E15" s="3" t="s">
        <v>86</v>
      </c>
      <c r="F15" s="3" t="s">
        <v>71</v>
      </c>
    </row>
    <row r="16" spans="1:6" x14ac:dyDescent="0.25">
      <c r="A16" s="4" t="s">
        <v>3</v>
      </c>
      <c r="B16" s="17">
        <f>IFERROR(נתונים!$G$5/נתונים!$F$5-1,"")</f>
        <v>5.3776810693192401E-2</v>
      </c>
      <c r="C16" s="17">
        <f>IFERROR(נתונים!$H$5/נתונים!$G$5-1,"")</f>
        <v>6.8023598820059039E-2</v>
      </c>
      <c r="D16" s="17">
        <f>IFERROR(נתונים!$L$5/נתונים!$I$5-1,"")</f>
        <v>-9.3567251461987855E-3</v>
      </c>
      <c r="E16" s="17">
        <f>IFERROR(נתונים!$M$5/נתונים!$J$5-1,"")</f>
        <v>6.0467055879900311E-3</v>
      </c>
      <c r="F16" s="17">
        <f>IFERROR(נתונים!$N$5/נתונים!$K$5-1,"")</f>
        <v>-1.2126557160180296E-3</v>
      </c>
    </row>
    <row r="17" spans="1:6" x14ac:dyDescent="0.25">
      <c r="A17" s="4" t="s">
        <v>4</v>
      </c>
      <c r="B17" s="17">
        <f>IFERROR(נתונים!$G$50/נתונים!$F$50-1,"")</f>
        <v>3.2006001125211014E-2</v>
      </c>
      <c r="C17" s="17">
        <f>IFERROR(נתונים!$H$50/נתונים!$G$50-1,"")</f>
        <v>2.0776546126355377E-2</v>
      </c>
      <c r="D17" s="17">
        <f>IFERROR(נתונים!$L$50/נתונים!$I$50-1,"")</f>
        <v>-2.6885735623599749E-2</v>
      </c>
      <c r="E17" s="17">
        <f>IFERROR(נתונים!$M$50/נתונים!$J$50-1,"")</f>
        <v>7.0484581497798349E-3</v>
      </c>
      <c r="F17" s="17">
        <f>IFERROR(נתונים!$N$50/נתונים!$K$50-1,"")</f>
        <v>-8.8816173892719563E-3</v>
      </c>
    </row>
    <row r="18" spans="1:6" x14ac:dyDescent="0.25">
      <c r="A18" s="4" t="s">
        <v>5</v>
      </c>
      <c r="B18" s="17">
        <f>IFERROR(נתונים!$G$95/נתונים!$F$95-1,"")</f>
        <v>-1.3444676409185785E-2</v>
      </c>
      <c r="C18" s="17">
        <f>IFERROR(נתונים!$H$95/נתונים!$G$95-1,"")</f>
        <v>-7.3641442356525699E-3</v>
      </c>
      <c r="D18" s="17">
        <f>IFERROR(נתונים!$L$95/נתונים!$I$95-1,"")</f>
        <v>-3.7870668095748461E-2</v>
      </c>
      <c r="E18" s="17">
        <f>IFERROR(נתונים!$M$95/נתונים!$J$95-1,"")</f>
        <v>-2.6188166828322035E-2</v>
      </c>
      <c r="F18" s="17">
        <f>IFERROR(נתונים!$N$95/נתונים!$K$95-1,"")</f>
        <v>-3.1737949762389639E-2</v>
      </c>
    </row>
    <row r="19" spans="1:6" x14ac:dyDescent="0.25">
      <c r="A19" s="4" t="s">
        <v>6</v>
      </c>
      <c r="B19" s="17">
        <f>IFERROR(נתונים!$G$140/נתונים!$F$140-1,"")</f>
        <v>-1.7903066271018786E-2</v>
      </c>
      <c r="C19" s="17">
        <f>IFERROR(נתונים!$H$140/נתונים!$G$140-1,"")</f>
        <v>7.2514855473864159E-3</v>
      </c>
      <c r="D19" s="17">
        <f>IFERROR(נתונים!$L$140/נתונים!$I$140-1,"")</f>
        <v>-4.4683491932147268E-2</v>
      </c>
      <c r="E19" s="17">
        <f>IFERROR(נתונים!$M$140/נתונים!$J$140-1,"")</f>
        <v>-4.3265613243039902E-2</v>
      </c>
      <c r="F19" s="17">
        <f>IFERROR(נתונים!$N$140/נתונים!$K$140-1,"")</f>
        <v>-4.3940886699507353E-2</v>
      </c>
    </row>
    <row r="20" spans="1:6" x14ac:dyDescent="0.25">
      <c r="A20" s="4" t="s">
        <v>7</v>
      </c>
      <c r="B20" s="17">
        <f>IFERROR(נתונים!$G$185/נתונים!$F$185-1,"")</f>
        <v>-4.5509464357631924E-2</v>
      </c>
      <c r="C20" s="17">
        <f>IFERROR(נתונים!$H$185/נתונים!$G$185-1,"")</f>
        <v>1.7299578059071674E-2</v>
      </c>
      <c r="D20" s="17">
        <f>IFERROR(נתונים!$L$185/נתונים!$I$185-1,"")</f>
        <v>-5.5459272097053702E-2</v>
      </c>
      <c r="E20" s="17">
        <f>IFERROR(נתונים!$M$185/נתונים!$J$185-1,"")</f>
        <v>-7.5968992248061973E-2</v>
      </c>
      <c r="F20" s="17">
        <f>IFERROR(נתונים!$N$185/נתונים!$K$185-1,"")</f>
        <v>-6.6284779050736486E-2</v>
      </c>
    </row>
    <row r="21" spans="1:6" x14ac:dyDescent="0.25">
      <c r="A21" s="24" t="s">
        <v>98</v>
      </c>
      <c r="B21" s="8">
        <f>IF(COUNT(B16:B20)=0,"",AVERAGE(B16:B20))</f>
        <v>1.7851209561133841E-3</v>
      </c>
      <c r="C21" s="8">
        <f>IF(COUNT(C16:C20)=0,"",AVERAGE(C16:C20))</f>
        <v>2.1197412863443989E-2</v>
      </c>
      <c r="D21" s="8">
        <f>IF(COUNT(D16:D20)=0,"",AVERAGE(D16:D20))</f>
        <v>-3.4851178578949593E-2</v>
      </c>
      <c r="E21" s="8">
        <f>IF(COUNT(E16:E20)=0,"",AVERAGE(E16:E20))</f>
        <v>-2.6465521716330809E-2</v>
      </c>
      <c r="F21" s="8">
        <f>IF(COUNT(F16:F20)=0,"",AVERAGE(F16:F20))</f>
        <v>-3.0411577723584694E-2</v>
      </c>
    </row>
    <row r="24" spans="1:6" ht="15.75" x14ac:dyDescent="0.25">
      <c r="A24" s="13" t="s">
        <v>144</v>
      </c>
    </row>
    <row r="25" spans="1:6" x14ac:dyDescent="0.25">
      <c r="A25" s="3" t="s">
        <v>66</v>
      </c>
      <c r="B25" s="3" t="s">
        <v>68</v>
      </c>
      <c r="C25" s="3" t="s">
        <v>69</v>
      </c>
      <c r="D25" s="3" t="s">
        <v>71</v>
      </c>
    </row>
    <row r="26" spans="1:6" x14ac:dyDescent="0.25">
      <c r="A26" s="4" t="s">
        <v>3</v>
      </c>
      <c r="B26" s="17">
        <f>IFERROR(נתונים!$G$8/נתונים!$F$8-1,"")</f>
        <v>2.2610483042137641E-2</v>
      </c>
      <c r="C26" s="17">
        <f>IFERROR(נתונים!$H$8/נתונים!$G$8-1,"")</f>
        <v>0.11331658291457281</v>
      </c>
      <c r="D26" s="17">
        <f>IFERROR(נתונים!$N$8/נתונים!$K$8-1,"")</f>
        <v>2.4943310657596474E-2</v>
      </c>
    </row>
    <row r="27" spans="1:6" x14ac:dyDescent="0.25">
      <c r="A27" s="4" t="s">
        <v>4</v>
      </c>
      <c r="B27" s="17">
        <f>IFERROR(נתונים!$G$53/נתונים!$F$53-1,"")</f>
        <v>2.301311212202295E-2</v>
      </c>
      <c r="C27" s="17">
        <f>IFERROR(נתונים!$H$53/נתונים!$G$53-1,"")</f>
        <v>6.8270991368035494E-2</v>
      </c>
      <c r="D27" s="17">
        <f>IFERROR(נתונים!$N$53/נתונים!$K$53-1,"")</f>
        <v>6.6830466830466895E-2</v>
      </c>
    </row>
    <row r="28" spans="1:6" x14ac:dyDescent="0.25">
      <c r="A28" s="4" t="s">
        <v>5</v>
      </c>
      <c r="B28" s="17">
        <f>IFERROR(נתונים!$G$98/נתונים!$F$98-1,"")</f>
        <v>1.5779092702169706E-2</v>
      </c>
      <c r="C28" s="17">
        <f>IFERROR(נתונים!$H$98/נתונים!$G$98-1,"")</f>
        <v>9.2718446601941729E-2</v>
      </c>
      <c r="D28" s="17">
        <f>IFERROR(נתונים!$N$98/נתונים!$K$98-1,"")</f>
        <v>5.3428317008014314E-2</v>
      </c>
    </row>
    <row r="29" spans="1:6" x14ac:dyDescent="0.25">
      <c r="A29" s="4" t="s">
        <v>6</v>
      </c>
      <c r="B29" s="17">
        <f>IFERROR(נתונים!$G$143/נתונים!$F$143-1,"")</f>
        <v>6.8098480880041112E-3</v>
      </c>
      <c r="C29" s="17">
        <f>IFERROR(נתונים!$H$143/נתונים!$G$143-1,"")</f>
        <v>0.12174817898022883</v>
      </c>
      <c r="D29" s="17">
        <f>IFERROR(נתונים!$N$143/נתונים!$K$143-1,"")</f>
        <v>0.10727969348659006</v>
      </c>
    </row>
    <row r="30" spans="1:6" x14ac:dyDescent="0.25">
      <c r="A30" s="4" t="s">
        <v>7</v>
      </c>
      <c r="B30" s="17">
        <f>IFERROR(נתונים!$G$188/נתונים!$F$188-1,"")</f>
        <v>3.3954727030625742E-2</v>
      </c>
      <c r="C30" s="17">
        <f>IFERROR(נתונים!$H$188/נתונים!$G$188-1,"")</f>
        <v>0.14423696072118486</v>
      </c>
      <c r="D30" s="17">
        <f>IFERROR(נתונים!$N$188/נתונים!$K$188-1,"")</f>
        <v>9.0803259604191E-2</v>
      </c>
    </row>
    <row r="31" spans="1:6" x14ac:dyDescent="0.25">
      <c r="A31" s="24" t="s">
        <v>98</v>
      </c>
      <c r="B31" s="8">
        <f>IF(COUNT(B26:B30)=0,"",AVERAGE(B26:B30))</f>
        <v>2.043345259699203E-2</v>
      </c>
      <c r="C31" s="8">
        <f>IF(COUNT(C26:C30)=0,"",AVERAGE(C26:C30))</f>
        <v>0.10805823211719275</v>
      </c>
      <c r="D31" s="8">
        <f>IF(COUNT(D26:D30)=0,"",AVERAGE(D26:D30))</f>
        <v>6.8657009517371748E-2</v>
      </c>
    </row>
    <row r="34" spans="1:4" ht="15.75" x14ac:dyDescent="0.25">
      <c r="A34" s="13" t="s">
        <v>145</v>
      </c>
    </row>
    <row r="35" spans="1:4" x14ac:dyDescent="0.25">
      <c r="A35" s="3" t="s">
        <v>66</v>
      </c>
      <c r="B35" s="3" t="s">
        <v>68</v>
      </c>
      <c r="C35" s="3" t="s">
        <v>69</v>
      </c>
      <c r="D35" s="3" t="s">
        <v>71</v>
      </c>
    </row>
    <row r="36" spans="1:4" x14ac:dyDescent="0.25">
      <c r="A36" s="4" t="s">
        <v>3</v>
      </c>
      <c r="B36" s="17">
        <f>IFERROR(נתונים!$G$10/נתונים!$F$10-1,"")</f>
        <v>9.4277730530919701E-2</v>
      </c>
      <c r="C36" s="17">
        <f>IFERROR(נתונים!$H$10/נתונים!$G$10-1,"")</f>
        <v>-6.6947929388253558E-2</v>
      </c>
      <c r="D36" s="17">
        <f>IFERROR(נתונים!$N$10/נתונים!$K$10-1,"")</f>
        <v>-1.5845928815212074E-2</v>
      </c>
    </row>
    <row r="37" spans="1:4" x14ac:dyDescent="0.25">
      <c r="A37" s="4" t="s">
        <v>4</v>
      </c>
      <c r="B37" s="17">
        <f>IFERROR(נתונים!$G$55/נתונים!$F$55-1,"")</f>
        <v>1.4505366985784196E-3</v>
      </c>
      <c r="C37" s="17">
        <f>IFERROR(נתונים!$H$55/נתונים!$G$55-1,"")</f>
        <v>-3.7079953650057895E-2</v>
      </c>
      <c r="D37" s="17">
        <f>IFERROR(נתונים!$N$55/נתונים!$K$55-1,"")</f>
        <v>-3.6516013169709649E-2</v>
      </c>
    </row>
    <row r="38" spans="1:4" x14ac:dyDescent="0.25">
      <c r="A38" s="4" t="s">
        <v>5</v>
      </c>
      <c r="B38" s="17">
        <f>IFERROR(נתונים!$G$100/נתונים!$F$100-1,"")</f>
        <v>-6.2309211707667456E-2</v>
      </c>
      <c r="C38" s="17">
        <f>IFERROR(נתונים!$H$100/נתונים!$G$100-1,"")</f>
        <v>3.2554576790502221E-3</v>
      </c>
      <c r="D38" s="17">
        <f>IFERROR(נתונים!$N$100/נתונים!$K$100-1,"")</f>
        <v>-1.7655897821187039E-2</v>
      </c>
    </row>
    <row r="39" spans="1:4" x14ac:dyDescent="0.25">
      <c r="A39" s="4" t="s">
        <v>6</v>
      </c>
      <c r="B39" s="17">
        <f>IFERROR(נתונים!$G$145/נתונים!$F$145-1,"")</f>
        <v>1.2897959183673535E-2</v>
      </c>
      <c r="C39" s="17">
        <f>IFERROR(נתונים!$H$145/נתונים!$G$145-1,"")</f>
        <v>5.6737588652482351E-2</v>
      </c>
      <c r="D39" s="17">
        <f>IFERROR(נתונים!$N$145/נתונים!$K$145-1,"")</f>
        <v>-5.070422535211272E-2</v>
      </c>
    </row>
    <row r="40" spans="1:4" x14ac:dyDescent="0.25">
      <c r="A40" s="4" t="s">
        <v>7</v>
      </c>
      <c r="B40" s="17">
        <f>IFERROR(נתונים!$G$190/נתונים!$F$190-1,"")</f>
        <v>3.4758428919012818E-2</v>
      </c>
      <c r="C40" s="17">
        <f>IFERROR(נתונים!$H$190/נתונים!$G$190-1,"")</f>
        <v>7.1548538797447048E-2</v>
      </c>
      <c r="D40" s="17">
        <f>IFERROR(נתונים!$N$190/נתונים!$K$190-1,"")</f>
        <v>2.5867507886435437E-2</v>
      </c>
    </row>
    <row r="41" spans="1:4" x14ac:dyDescent="0.25">
      <c r="A41" s="24" t="s">
        <v>98</v>
      </c>
      <c r="B41" s="8">
        <f>IF(COUNT(B36:B40)=0,"",AVERAGE(B36:B40))</f>
        <v>1.6215088724903404E-2</v>
      </c>
      <c r="C41" s="8">
        <f>IF(COUNT(C36:C40)=0,"",AVERAGE(C36:C40))</f>
        <v>5.5027404181336335E-3</v>
      </c>
      <c r="D41" s="8">
        <f>IF(COUNT(D36:D40)=0,"",AVERAGE(D36:D40))</f>
        <v>-1.8970911454357208E-2</v>
      </c>
    </row>
    <row r="44" spans="1:4" ht="15.75" x14ac:dyDescent="0.25">
      <c r="A44" s="13" t="s">
        <v>146</v>
      </c>
    </row>
    <row r="45" spans="1:4" x14ac:dyDescent="0.25">
      <c r="A45" s="3" t="s">
        <v>66</v>
      </c>
      <c r="B45" s="3" t="s">
        <v>68</v>
      </c>
      <c r="C45" s="3" t="s">
        <v>69</v>
      </c>
    </row>
    <row r="46" spans="1:4" x14ac:dyDescent="0.25">
      <c r="A46" s="4" t="s">
        <v>3</v>
      </c>
      <c r="B46" s="17">
        <f>IFERROR(נתונים!$G$19/נתונים!$F$19-1,"")</f>
        <v>8.8619744170690407E-2</v>
      </c>
      <c r="C46" s="17">
        <f>IFERROR(נתונים!$H$19/נתונים!$G$19-1,"")</f>
        <v>0.13393523539797458</v>
      </c>
    </row>
    <row r="47" spans="1:4" x14ac:dyDescent="0.25">
      <c r="A47" s="4" t="s">
        <v>4</v>
      </c>
      <c r="B47" s="17">
        <f>IFERROR(נתונים!$G$64/נתונים!$F$64-1,"")</f>
        <v>8.589797990874537E-2</v>
      </c>
      <c r="C47" s="17">
        <f>IFERROR(נתונים!$H$64/נתונים!$G$64-1,"")</f>
        <v>0.14144525255807117</v>
      </c>
    </row>
    <row r="48" spans="1:4" x14ac:dyDescent="0.25">
      <c r="A48" s="4" t="s">
        <v>5</v>
      </c>
      <c r="B48" s="17">
        <f>IFERROR(נתונים!$G$109/נתונים!$F$109-1,"")</f>
        <v>0.10030859454242558</v>
      </c>
      <c r="C48" s="17">
        <f>IFERROR(נתונים!$H$109/נתונים!$G$109-1,"")</f>
        <v>0.11877725354138913</v>
      </c>
    </row>
    <row r="49" spans="1:3" x14ac:dyDescent="0.25">
      <c r="A49" s="4" t="s">
        <v>6</v>
      </c>
      <c r="B49" s="17">
        <f>IFERROR(נתונים!$G$154/נתונים!$F$154-1,"")</f>
        <v>8.042827175613243E-2</v>
      </c>
      <c r="C49" s="17">
        <f>IFERROR(נתונים!$H$154/נתונים!$G$154-1,"")</f>
        <v>8.0404171903992294E-2</v>
      </c>
    </row>
    <row r="50" spans="1:3" x14ac:dyDescent="0.25">
      <c r="A50" s="4" t="s">
        <v>7</v>
      </c>
      <c r="B50" s="17">
        <f>IFERROR(נתונים!$G$199/נתונים!$F$199-1,"")</f>
        <v>0.10027035758616587</v>
      </c>
      <c r="C50" s="17">
        <f>IFERROR(נתונים!$H$199/נתונים!$G$199-1,"")</f>
        <v>0.13103480249737287</v>
      </c>
    </row>
    <row r="51" spans="1:3" x14ac:dyDescent="0.25">
      <c r="A51" s="24" t="s">
        <v>98</v>
      </c>
      <c r="B51" s="8">
        <f>IF(COUNT(B46:B50)=0,"",AVERAGE(B46:B50))</f>
        <v>9.1104989592831934E-2</v>
      </c>
      <c r="C51" s="8">
        <f>IF(COUNT(C46:C50)=0,"",AVERAGE(C46:C50))</f>
        <v>0.12111934317976</v>
      </c>
    </row>
    <row r="54" spans="1:3" ht="15.75" x14ac:dyDescent="0.25">
      <c r="A54" s="13" t="s">
        <v>147</v>
      </c>
    </row>
    <row r="55" spans="1:3" x14ac:dyDescent="0.25">
      <c r="A55" s="3" t="s">
        <v>66</v>
      </c>
      <c r="B55" s="3" t="s">
        <v>68</v>
      </c>
      <c r="C55" s="3" t="s">
        <v>69</v>
      </c>
    </row>
    <row r="56" spans="1:3" x14ac:dyDescent="0.25">
      <c r="A56" s="4" t="s">
        <v>3</v>
      </c>
      <c r="B56" s="17">
        <f>IFERROR(נתונים!$G$22/נתונים!$F$22-1,"")</f>
        <v>3.5503385353275796E-2</v>
      </c>
      <c r="C56" s="17">
        <f>IFERROR(נתונים!$H$22/נתונים!$G$22-1,"")</f>
        <v>3.2024169184289963E-2</v>
      </c>
    </row>
    <row r="57" spans="1:3" x14ac:dyDescent="0.25">
      <c r="A57" s="4" t="s">
        <v>4</v>
      </c>
      <c r="B57" s="17">
        <f>IFERROR(נתונים!$G$67/נתונים!$F$67-1,"")</f>
        <v>8.8895502831863427E-2</v>
      </c>
      <c r="C57" s="17">
        <f>IFERROR(נתונים!$H$67/נתונים!$G$67-1,"")</f>
        <v>0.11092655518913919</v>
      </c>
    </row>
    <row r="58" spans="1:3" x14ac:dyDescent="0.25">
      <c r="A58" s="4" t="s">
        <v>5</v>
      </c>
      <c r="B58" s="17">
        <f>IFERROR(נתונים!$G$112/נתונים!$F$112-1,"")</f>
        <v>9.714045064467447E-2</v>
      </c>
      <c r="C58" s="17">
        <f>IFERROR(נתונים!$H$112/נתונים!$G$112-1,"")</f>
        <v>0.13984844286611264</v>
      </c>
    </row>
    <row r="59" spans="1:3" x14ac:dyDescent="0.25">
      <c r="A59" s="4" t="s">
        <v>6</v>
      </c>
      <c r="B59" s="17">
        <f>IFERROR(נתונים!$G$157/נתונים!$F$157-1,"")</f>
        <v>0.11691859039184527</v>
      </c>
      <c r="C59" s="17">
        <f>IFERROR(נתונים!$H$157/נתונים!$G$157-1,"")</f>
        <v>8.1328227696176425E-2</v>
      </c>
    </row>
    <row r="60" spans="1:3" x14ac:dyDescent="0.25">
      <c r="A60" s="4" t="s">
        <v>7</v>
      </c>
      <c r="B60" s="17">
        <f>IFERROR(נתונים!$G$202/נתונים!$F$202-1,"")</f>
        <v>0.12363636363636354</v>
      </c>
      <c r="C60" s="17">
        <f>IFERROR(נתונים!$H$202/נתונים!$G$202-1,"")</f>
        <v>0.11060976461549199</v>
      </c>
    </row>
    <row r="61" spans="1:3" x14ac:dyDescent="0.25">
      <c r="A61" s="24" t="s">
        <v>98</v>
      </c>
      <c r="B61" s="8">
        <f>IF(COUNT(B56:B60)=0,"",AVERAGE(B56:B60))</f>
        <v>9.2418858571604506E-2</v>
      </c>
      <c r="C61" s="8">
        <f>IF(COUNT(C56:C60)=0,"",AVERAGE(C56:C60))</f>
        <v>9.4947431910242047E-2</v>
      </c>
    </row>
    <row r="64" spans="1:3" ht="15.75" x14ac:dyDescent="0.25">
      <c r="A64" s="13" t="s">
        <v>148</v>
      </c>
    </row>
    <row r="65" spans="1:6" x14ac:dyDescent="0.25">
      <c r="A65" s="3" t="s">
        <v>66</v>
      </c>
      <c r="B65" s="3" t="s">
        <v>68</v>
      </c>
      <c r="C65" s="3" t="s">
        <v>69</v>
      </c>
    </row>
    <row r="66" spans="1:6" x14ac:dyDescent="0.25">
      <c r="A66" s="4" t="s">
        <v>3</v>
      </c>
      <c r="B66" s="17">
        <f>IFERROR(נתונים!$G$26/נתונים!$F$26-1,"")</f>
        <v>0.10909784474537476</v>
      </c>
      <c r="C66" s="17">
        <f>IFERROR(נתונים!$H$26/נתונים!$G$26-1,"")</f>
        <v>0.11224419604471203</v>
      </c>
    </row>
    <row r="67" spans="1:6" x14ac:dyDescent="0.25">
      <c r="A67" s="4" t="s">
        <v>4</v>
      </c>
      <c r="B67" s="17">
        <f>IFERROR(נתונים!$G$71/נתונים!$F$71-1,"")</f>
        <v>0.13140172853551579</v>
      </c>
      <c r="C67" s="17">
        <f>IFERROR(נתונים!$H$71/נתונים!$G$71-1,"")</f>
        <v>0.10496610334425371</v>
      </c>
    </row>
    <row r="68" spans="1:6" x14ac:dyDescent="0.25">
      <c r="A68" s="4" t="s">
        <v>5</v>
      </c>
      <c r="B68" s="17">
        <f>IFERROR(נתונים!$G$116/נתונים!$F$116-1,"")</f>
        <v>0.13950693711081175</v>
      </c>
      <c r="C68" s="17">
        <f>IFERROR(נתונים!$H$116/נתונים!$G$116-1,"")</f>
        <v>0.11098683369551332</v>
      </c>
    </row>
    <row r="69" spans="1:6" x14ac:dyDescent="0.25">
      <c r="A69" s="4" t="s">
        <v>6</v>
      </c>
      <c r="B69" s="17">
        <f>IFERROR(נתונים!$G$161/נתונים!$F$161-1,"")</f>
        <v>0.10869565217391308</v>
      </c>
      <c r="C69" s="17">
        <f>IFERROR(נתונים!$H$161/נתונים!$G$161-1,"")</f>
        <v>7.0955684373911199E-2</v>
      </c>
    </row>
    <row r="70" spans="1:6" x14ac:dyDescent="0.25">
      <c r="A70" s="4" t="s">
        <v>7</v>
      </c>
      <c r="B70" s="17">
        <f>IFERROR(נתונים!$G$206/נתונים!$F$206-1,"")</f>
        <v>0.11258387871758768</v>
      </c>
      <c r="C70" s="17">
        <f>IFERROR(נתונים!$H$206/נתונים!$G$206-1,"")</f>
        <v>8.8160833953834672E-2</v>
      </c>
    </row>
    <row r="71" spans="1:6" x14ac:dyDescent="0.25">
      <c r="A71" s="24" t="s">
        <v>98</v>
      </c>
      <c r="B71" s="8">
        <f>IF(COUNT(B66:B70)=0,"",AVERAGE(B66:B70))</f>
        <v>0.12025720825664062</v>
      </c>
      <c r="C71" s="8">
        <f>IF(COUNT(C66:C70)=0,"",AVERAGE(C66:C70))</f>
        <v>9.7462730282444981E-2</v>
      </c>
    </row>
    <row r="74" spans="1:6" ht="15.75" x14ac:dyDescent="0.25">
      <c r="A74" s="13" t="s">
        <v>149</v>
      </c>
    </row>
    <row r="75" spans="1:6" x14ac:dyDescent="0.25">
      <c r="A75" s="3" t="s">
        <v>66</v>
      </c>
      <c r="B75" s="3" t="s">
        <v>67</v>
      </c>
      <c r="C75" s="3" t="s">
        <v>68</v>
      </c>
      <c r="D75" s="3" t="s">
        <v>69</v>
      </c>
      <c r="E75" s="3" t="s">
        <v>85</v>
      </c>
      <c r="F75" s="3" t="s">
        <v>86</v>
      </c>
    </row>
    <row r="76" spans="1:6" x14ac:dyDescent="0.25">
      <c r="A76" s="4" t="s">
        <v>3</v>
      </c>
      <c r="B76" s="17">
        <f>IFERROR(נתונים!$F$18/SUM(נתונים!$F$18,נתונים!$F$63,נתונים!$F$108,נתונים!$F$153,נתונים!$F$198),"")</f>
        <v>0.27590333798309608</v>
      </c>
      <c r="C76" s="17">
        <f>IFERROR(נתונים!$G$18/SUM(נתונים!$G$18,נתונים!$G$63,נתונים!$G$108,נתונים!$G$153,נתונים!$G$198),"")</f>
        <v>0.26864485737498417</v>
      </c>
      <c r="D76" s="17">
        <f>IFERROR(נתונים!$H$18/SUM(נתונים!$H$18,נתונים!$H$63,נתונים!$H$108,נתונים!$H$153,נתונים!$H$198),"")</f>
        <v>0.26016971699355368</v>
      </c>
      <c r="E76" s="17">
        <f>IFERROR(נתונים!$L$18/SUM(נתונים!$L$18,נתונים!$L$63,נתונים!$L$108,נתונים!$L$153,נתונים!$L$198),"")</f>
        <v>0.26528466306091902</v>
      </c>
      <c r="F76" s="17">
        <f>IFERROR(נתונים!$M$18/SUM(נתונים!$M$18,נתונים!$M$63,נתונים!$M$108,נתונים!$M$153,נתונים!$M$198),"")</f>
        <v>0.25986519912743805</v>
      </c>
    </row>
    <row r="77" spans="1:6" x14ac:dyDescent="0.25">
      <c r="A77" s="4" t="s">
        <v>4</v>
      </c>
      <c r="B77" s="17">
        <f>IFERROR(נתונים!$F$63/SUM(נתונים!$F$18,נתונים!$F$63,נתונים!$F$108,נתונים!$F$153,נתונים!$F$198),"")</f>
        <v>0.29397471927609986</v>
      </c>
      <c r="C77" s="17">
        <f>IFERROR(נתונים!$G$63/SUM(נתונים!$G$18,נתונים!$G$63,נתונים!$G$108,נתונים!$G$153,נתונים!$G$198),"")</f>
        <v>0.29275992635823589</v>
      </c>
      <c r="D77" s="17">
        <f>IFERROR(נתונים!$H$63/SUM(נתונים!$H$18,נתונים!$H$63,נתונים!$H$108,נתונים!$H$153,נתונים!$H$198),"")</f>
        <v>0.29624492837625238</v>
      </c>
      <c r="E77" s="17">
        <f>IFERROR(נתונים!$L$63/SUM(נתונים!$L$18,נתונים!$L$63,נתונים!$L$108,נתונים!$L$153,נתונים!$L$198),"")</f>
        <v>0.30077412433506967</v>
      </c>
      <c r="F77" s="17">
        <f>IFERROR(נתונים!$M$63/SUM(נתונים!$M$18,נתונים!$M$63,נתונים!$M$108,נתונים!$M$153,נתונים!$M$198),"")</f>
        <v>0.30410100916061655</v>
      </c>
    </row>
    <row r="78" spans="1:6" x14ac:dyDescent="0.25">
      <c r="A78" s="4" t="s">
        <v>5</v>
      </c>
      <c r="B78" s="17">
        <f>IFERROR(נתונים!$F$108/SUM(נתונים!$F$18,נתונים!$F$63,נתונים!$F$108,נתונים!$F$153,נתונים!$F$198),"")</f>
        <v>0.18012465543730877</v>
      </c>
      <c r="C78" s="17">
        <f>IFERROR(נתונים!$G$108/SUM(נתונים!$G$18,נתונים!$G$63,נתונים!$G$108,נתונים!$G$153,נתונים!$G$198),"")</f>
        <v>0.18098991525234229</v>
      </c>
      <c r="D78" s="17">
        <f>IFERROR(נתונים!$H$108/SUM(נתונים!$H$18,נתונים!$H$63,נתונים!$H$108,נתונים!$H$153,נתונים!$H$198),"")</f>
        <v>0.18704195890576453</v>
      </c>
      <c r="E78" s="17">
        <f>IFERROR(נתונים!$L$108/SUM(נתונים!$L$18,נתונים!$L$63,נתונים!$L$108,נתונים!$L$153,נתונים!$L$198),"")</f>
        <v>0.18446846501499733</v>
      </c>
      <c r="F78" s="17">
        <f>IFERROR(נתונים!$M$108/SUM(נתונים!$M$18,נתונים!$M$63,נתונים!$M$108,נתונים!$M$153,נתונים!$M$198),"")</f>
        <v>0.18645955893565416</v>
      </c>
    </row>
    <row r="79" spans="1:6" x14ac:dyDescent="0.25">
      <c r="A79" s="4" t="s">
        <v>6</v>
      </c>
      <c r="B79" s="17">
        <f>IFERROR(נתונים!$F$153/SUM(נתונים!$F$18,נתונים!$F$63,נתונים!$F$108,נתונים!$F$153,נתונים!$F$198),"")</f>
        <v>0.16094327892266966</v>
      </c>
      <c r="C79" s="17">
        <f>IFERROR(נתונים!$G$153/SUM(נתונים!$G$18,נתונים!$G$63,נתונים!$G$108,נתונים!$G$153,נתונים!$G$198),"")</f>
        <v>0.16497059546968987</v>
      </c>
      <c r="D79" s="17">
        <f>IFERROR(נתונים!$H$153/SUM(נתונים!$H$18,נתונים!$H$63,נתונים!$H$108,נתונים!$H$153,נתונים!$H$198),"")</f>
        <v>0.16226006078482741</v>
      </c>
      <c r="E79" s="17">
        <f>IFERROR(נתונים!$L$153/SUM(נתונים!$L$18,נתונים!$L$63,נתונים!$L$108,נתונים!$L$153,נתונים!$L$198),"")</f>
        <v>0.15876270546871724</v>
      </c>
      <c r="F79" s="17">
        <f>IFERROR(נתונים!$M$153/SUM(נתונים!$M$18,נתונים!$M$63,נתונים!$M$108,נתונים!$M$153,נתונים!$M$198),"")</f>
        <v>0.15520559621055133</v>
      </c>
    </row>
    <row r="80" spans="1:6" x14ac:dyDescent="0.25">
      <c r="A80" s="4" t="s">
        <v>7</v>
      </c>
      <c r="B80" s="17">
        <f>IFERROR(נתונים!$F$198/SUM(נתונים!$F$18,נתונים!$F$63,נתונים!$F$108,נתונים!$F$153,נתונים!$F$198),"")</f>
        <v>8.9054008380825611E-2</v>
      </c>
      <c r="C80" s="17">
        <f>IFERROR(נתונים!$G$198/SUM(נתונים!$G$18,נתונים!$G$63,נתונים!$G$108,נתונים!$G$153,נתונים!$G$198),"")</f>
        <v>9.26347055447478E-2</v>
      </c>
      <c r="D80" s="17">
        <f>IFERROR(נתונים!$H$198/SUM(נתונים!$H$18,נתונים!$H$63,נתונים!$H$108,נתונים!$H$153,נתונים!$H$198),"")</f>
        <v>9.4283334939602031E-2</v>
      </c>
      <c r="E80" s="17">
        <f>IFERROR(נתונים!$L$198/SUM(נתונים!$L$18,נתונים!$L$63,נתונים!$L$108,נתונים!$L$153,נתונים!$L$198),"")</f>
        <v>9.0710042120296736E-2</v>
      </c>
      <c r="F80" s="17">
        <f>IFERROR(נתונים!$M$198/SUM(נתונים!$M$18,נתונים!$M$63,נתונים!$M$108,נתונים!$M$153,נתונים!$M$198),"")</f>
        <v>9.4368636565739905E-2</v>
      </c>
    </row>
    <row r="83" spans="1:6" ht="15.75" x14ac:dyDescent="0.25">
      <c r="A83" s="13" t="s">
        <v>150</v>
      </c>
    </row>
    <row r="84" spans="1:6" x14ac:dyDescent="0.25">
      <c r="A84" s="3" t="s">
        <v>66</v>
      </c>
      <c r="B84" s="3" t="s">
        <v>67</v>
      </c>
      <c r="C84" s="3" t="s">
        <v>68</v>
      </c>
      <c r="D84" s="3" t="s">
        <v>69</v>
      </c>
      <c r="E84" s="3" t="s">
        <v>85</v>
      </c>
      <c r="F84" s="3" t="s">
        <v>86</v>
      </c>
    </row>
    <row r="85" spans="1:6" x14ac:dyDescent="0.25">
      <c r="A85" s="4" t="s">
        <v>3</v>
      </c>
      <c r="B85" s="17">
        <f>IFERROR(נתונים!$F$19/SUM(נתונים!$F$19,נתונים!$F$64,נתונים!$F$109,נתונים!$F$154,נתונים!$F$199),"")</f>
        <v>0.26849994200025307</v>
      </c>
      <c r="C85" s="17">
        <f>IFERROR(נתונים!$G$19/SUM(נתונים!$G$19,נתונים!$G$64,נתונים!$G$109,נתונים!$G$154,נתונים!$G$199),"")</f>
        <v>0.26817442709155348</v>
      </c>
      <c r="D85" s="17">
        <f>IFERROR(נתונים!$H$19/SUM(נתונים!$H$19,נתונים!$H$64,נתונים!$H$109,נתונים!$H$154,נתונים!$H$199),"")</f>
        <v>0.27058274069940935</v>
      </c>
      <c r="E85" s="17">
        <f>IFERROR(נתונים!$L$19/SUM(נתונים!$L$19,נתונים!$L$64,נתונים!$L$109,נתונים!$L$154,נתונים!$L$199),"")</f>
        <v>0.26914815647971441</v>
      </c>
      <c r="F85" s="17">
        <f>IFERROR(נתונים!$M$19/SUM(נתונים!$M$19,נתונים!$M$64,נתונים!$M$109,נתונים!$M$154,נתונים!$M$199),"")</f>
        <v>0.26896216496045139</v>
      </c>
    </row>
    <row r="86" spans="1:6" x14ac:dyDescent="0.25">
      <c r="A86" s="4" t="s">
        <v>4</v>
      </c>
      <c r="B86" s="17">
        <f>IFERROR(נתונים!$F$64/SUM(נתונים!$F$19,נתונים!$F$64,נתונים!$F$109,נתונים!$F$154,נתונים!$F$199),"")</f>
        <v>0.27647820264057027</v>
      </c>
      <c r="C86" s="17">
        <f>IFERROR(נתונים!$G$64/SUM(נתונים!$G$19,נתונים!$G$64,נתונים!$G$109,נתונים!$G$154,נתונים!$G$199),"")</f>
        <v>0.27545260326622972</v>
      </c>
      <c r="D86" s="17">
        <f>IFERROR(נתונים!$H$64/SUM(נתונים!$H$19,נתונים!$H$64,נתונים!$H$109,נתונים!$H$154,נתונים!$H$199),"")</f>
        <v>0.27976697474483603</v>
      </c>
      <c r="E86" s="17">
        <f>IFERROR(נתונים!$L$64/SUM(נתונים!$L$19,נתונים!$L$64,נתונים!$L$109,נתונים!$L$154,נתונים!$L$199),"")</f>
        <v>0.2839271071654042</v>
      </c>
      <c r="F86" s="17">
        <f>IFERROR(נתונים!$M$64/SUM(נתונים!$M$19,נתונים!$M$64,נתונים!$M$109,נתונים!$M$154,נתונים!$M$199),"")</f>
        <v>0.28418216038557387</v>
      </c>
    </row>
    <row r="87" spans="1:6" x14ac:dyDescent="0.25">
      <c r="A87" s="4" t="s">
        <v>5</v>
      </c>
      <c r="B87" s="17">
        <f>IFERROR(נתונים!$F$109/SUM(נתונים!$F$19,נתונים!$F$64,נתונים!$F$109,נתונים!$F$154,נתונים!$F$199),"")</f>
        <v>0.21443165520732274</v>
      </c>
      <c r="C87" s="17">
        <f>IFERROR(נתונים!$G$109/SUM(נתונים!$G$19,נתונים!$G$64,נתונים!$G$109,נתונים!$G$154,נתונים!$G$199),"")</f>
        <v>0.21647131814446419</v>
      </c>
      <c r="D87" s="17">
        <f>IFERROR(נתונים!$H$109/SUM(נתונים!$H$19,נתונים!$H$64,נתונים!$H$109,נתונים!$H$154,נתונים!$H$199),"")</f>
        <v>0.21549563064194938</v>
      </c>
      <c r="E87" s="17">
        <f>IFERROR(נתונים!$L$109/SUM(נתונים!$L$19,נתונים!$L$64,נתונים!$L$109,נתונים!$L$154,נתונים!$L$199),"")</f>
        <v>0.21436501774220468</v>
      </c>
      <c r="F87" s="17">
        <f>IFERROR(נתונים!$M$109/SUM(נתונים!$M$19,נתונים!$M$64,נתונים!$M$109,נתונים!$M$154,נתונים!$M$199),"")</f>
        <v>0.21255422634407092</v>
      </c>
    </row>
    <row r="88" spans="1:6" x14ac:dyDescent="0.25">
      <c r="A88" s="4" t="s">
        <v>6</v>
      </c>
      <c r="B88" s="17">
        <f>IFERROR(נתונים!$F$154/SUM(נתונים!$F$19,נתונים!$F$64,נתונים!$F$109,נתונים!$F$154,נתונים!$F$199),"")</f>
        <v>0.16306694752604717</v>
      </c>
      <c r="C88" s="17">
        <f>IFERROR(נתונים!$G$154/SUM(נתונים!$G$19,נתונים!$G$64,נתונים!$G$109,נתונים!$G$154,נתונים!$G$199),"")</f>
        <v>0.16164372130317811</v>
      </c>
      <c r="D88" s="17">
        <f>IFERROR(נתונים!$H$154/SUM(נתונים!$H$19,נתונים!$H$64,נתונים!$H$109,נתונים!$H$154,נתונים!$H$199),"")</f>
        <v>0.15539590564704756</v>
      </c>
      <c r="E88" s="17">
        <f>IFERROR(נתונים!$L$154/SUM(נתונים!$L$19,נתונים!$L$64,נתונים!$L$109,נתונים!$L$154,נתונים!$L$199),"")</f>
        <v>0.1530064303181779</v>
      </c>
      <c r="F88" s="17">
        <f>IFERROR(נתונים!$M$154/SUM(נתונים!$M$19,נתונים!$M$64,נתונים!$M$109,נתונים!$M$154,נתונים!$M$199),"")</f>
        <v>0.15273569648496912</v>
      </c>
    </row>
    <row r="89" spans="1:6" x14ac:dyDescent="0.25">
      <c r="A89" s="4" t="s">
        <v>7</v>
      </c>
      <c r="B89" s="17">
        <f>IFERROR(נתונים!$F$199/SUM(נתונים!$F$19,נתונים!$F$64,נתונים!$F$109,נתונים!$F$154,נתונים!$F$199),"")</f>
        <v>7.7523252625806727E-2</v>
      </c>
      <c r="C89" s="17">
        <f>IFERROR(נתונים!$G$199/SUM(נתונים!$G$19,נתונים!$G$64,נתונים!$G$109,נתונים!$G$154,נתונים!$G$199),"")</f>
        <v>7.8257930194574499E-2</v>
      </c>
      <c r="D89" s="17">
        <f>IFERROR(נתונים!$H$199/SUM(נתונים!$H$19,נתונים!$H$64,נתונים!$H$109,נתונים!$H$154,נתונים!$H$199),"")</f>
        <v>7.8758748266757633E-2</v>
      </c>
      <c r="E89" s="17">
        <f>IFERROR(נתונים!$L$199/SUM(נתונים!$L$19,נתונים!$L$64,נתונים!$L$109,נתונים!$L$154,נתונים!$L$199),"")</f>
        <v>7.9553288294498828E-2</v>
      </c>
      <c r="F89" s="17">
        <f>IFERROR(נתונים!$M$199/SUM(נתונים!$M$19,נתונים!$M$64,נתונים!$M$109,נתונים!$M$154,נתונים!$M$199),"")</f>
        <v>8.1565751824934682E-2</v>
      </c>
    </row>
    <row r="92" spans="1:6" ht="15.75" x14ac:dyDescent="0.25">
      <c r="A92" s="13" t="s">
        <v>151</v>
      </c>
    </row>
    <row r="93" spans="1:6" x14ac:dyDescent="0.25">
      <c r="A93" s="3" t="s">
        <v>66</v>
      </c>
      <c r="B93" s="3" t="s">
        <v>67</v>
      </c>
      <c r="C93" s="3" t="s">
        <v>68</v>
      </c>
      <c r="D93" s="3" t="s">
        <v>69</v>
      </c>
      <c r="E93" s="3" t="s">
        <v>85</v>
      </c>
      <c r="F93" s="3" t="s">
        <v>86</v>
      </c>
    </row>
    <row r="94" spans="1:6" x14ac:dyDescent="0.25">
      <c r="A94" s="4" t="s">
        <v>3</v>
      </c>
      <c r="B94" s="17">
        <f>IFERROR(נתונים!$F$22/SUM(נתונים!$F$22,נתונים!$F$67,נתונים!$F$112,נתונים!$F$157,נתונים!$F$202),"")</f>
        <v>0.28155746443693075</v>
      </c>
      <c r="C94" s="17">
        <f>IFERROR(נתונים!$G$22/SUM(נתונים!$G$22,נתונים!$G$67,נתונים!$G$112,נתונים!$G$157,נתונים!$G$202),"")</f>
        <v>0.26921708426953916</v>
      </c>
      <c r="D94" s="17">
        <f>IFERROR(נתונים!$H$22/SUM(נתונים!$H$22,נתונים!$H$67,נתונים!$H$112,נתונים!$H$157,נתונים!$H$202),"")</f>
        <v>0.25481040211973693</v>
      </c>
      <c r="E94" s="17">
        <f>IFERROR(נתונים!$L$22/SUM(נתונים!$L$22,נתונים!$L$67,נתונים!$L$112,נתונים!$L$157,נתונים!$L$202),"")</f>
        <v>0.25795575434064999</v>
      </c>
      <c r="F94" s="17">
        <f>IFERROR(נתונים!$M$22/SUM(נתונים!$M$22,נתונים!$M$67,נתונים!$M$112,נתונים!$M$157,נתונים!$M$202),"")</f>
        <v>0.25497278944396251</v>
      </c>
    </row>
    <row r="95" spans="1:6" x14ac:dyDescent="0.25">
      <c r="A95" s="4" t="s">
        <v>4</v>
      </c>
      <c r="B95" s="17">
        <f>IFERROR(נתונים!$F$67/SUM(נתונים!$F$22,נתונים!$F$67,נתונים!$F$112,נתונים!$F$157,נתונים!$F$202),"")</f>
        <v>0.28827357925411473</v>
      </c>
      <c r="C95" s="17">
        <f>IFERROR(נתונים!$G$67/SUM(נתונים!$G$22,נתונים!$G$67,נתונים!$G$112,נתונים!$G$157,נתונים!$G$202),"")</f>
        <v>0.28985119308521085</v>
      </c>
      <c r="D95" s="17">
        <f>IFERROR(נתונים!$H$67/SUM(נתונים!$H$22,נתונים!$H$67,נתונים!$H$112,נתונים!$H$157,נתונים!$H$202),"")</f>
        <v>0.29531472960069199</v>
      </c>
      <c r="E95" s="17">
        <f>IFERROR(נתונים!$L$67/SUM(נתונים!$L$22,נתונים!$L$67,נתונים!$L$112,נתונים!$L$157,נתונים!$L$202),"")</f>
        <v>0.29739068888107212</v>
      </c>
      <c r="F95" s="17">
        <f>IFERROR(נתונים!$M$67/SUM(נתונים!$M$22,נתונים!$M$67,נתונים!$M$112,נתונים!$M$157,נתונים!$M$202),"")</f>
        <v>0.29654081707155594</v>
      </c>
    </row>
    <row r="96" spans="1:6" x14ac:dyDescent="0.25">
      <c r="A96" s="4" t="s">
        <v>5</v>
      </c>
      <c r="B96" s="17">
        <f>IFERROR(נתונים!$F$112/SUM(נתונים!$F$22,נתונים!$F$67,נתונים!$F$112,נתונים!$F$157,נתונים!$F$202),"")</f>
        <v>0.18203062333099801</v>
      </c>
      <c r="C96" s="17">
        <f>IFERROR(נתונים!$G$112/SUM(נתונים!$G$22,נתונים!$G$67,נתונים!$G$112,נתונים!$G$157,נתונים!$G$202),"")</f>
        <v>0.184412659674559</v>
      </c>
      <c r="D96" s="17">
        <f>IFERROR(נתונים!$H$112/SUM(נתונים!$H$22,נתונים!$H$67,נתונים!$H$112,נתונים!$H$157,נתונים!$H$202),"")</f>
        <v>0.19278023722790139</v>
      </c>
      <c r="E96" s="17">
        <f>IFERROR(נתונים!$L$112/SUM(נתונים!$L$22,נתונים!$L$67,נתונים!$L$112,נתונים!$L$157,נתונים!$L$202),"")</f>
        <v>0.19284964195575091</v>
      </c>
      <c r="F96" s="17">
        <f>IFERROR(נתונים!$M$112/SUM(נתונים!$M$22,נתונים!$M$67,נתונים!$M$112,נתונים!$M$157,נתונים!$M$202),"")</f>
        <v>0.1956998535212848</v>
      </c>
    </row>
    <row r="97" spans="1:6" x14ac:dyDescent="0.25">
      <c r="A97" s="4" t="s">
        <v>6</v>
      </c>
      <c r="B97" s="17">
        <f>IFERROR(נתונים!$F$157/SUM(נתונים!$F$22,נתונים!$F$67,נתונים!$F$112,נתונים!$F$157,נתונים!$F$202),"")</f>
        <v>0.15110776041508017</v>
      </c>
      <c r="C97" s="17">
        <f>IFERROR(נתונים!$G$157/SUM(נתונים!$G$22,נתונים!$G$67,נתונים!$G$112,נתונים!$G$157,נתונים!$G$202),"")</f>
        <v>0.1558448072748172</v>
      </c>
      <c r="D97" s="17">
        <f>IFERROR(נתונים!$H$157/SUM(נתונים!$H$22,נתונים!$H$67,נתונים!$H$112,נתונים!$H$157,נתונים!$H$202),"")</f>
        <v>0.15455196997010681</v>
      </c>
      <c r="E97" s="17">
        <f>IFERROR(נתונים!$L$157/SUM(נתונים!$L$22,נתונים!$L$67,נתונים!$L$112,נתונים!$L$157,נתונים!$L$202),"")</f>
        <v>0.15270520895114903</v>
      </c>
      <c r="F97" s="17">
        <f>IFERROR(נתונים!$M$157/SUM(נתונים!$M$22,נתונים!$M$67,נתונים!$M$112,נתונים!$M$157,נתונים!$M$202),"")</f>
        <v>0.14908653959194684</v>
      </c>
    </row>
    <row r="98" spans="1:6" x14ac:dyDescent="0.25">
      <c r="A98" s="4" t="s">
        <v>7</v>
      </c>
      <c r="B98" s="17">
        <f>IFERROR(נתונים!$F$202/SUM(נתונים!$F$22,נתונים!$F$67,נתונים!$F$112,נתונים!$F$157,נתונים!$F$202),"")</f>
        <v>9.7030572562876324E-2</v>
      </c>
      <c r="C98" s="17">
        <f>IFERROR(נתונים!$G$202/SUM(נתונים!$G$22,נתונים!$G$67,נתונים!$G$112,נתונים!$G$157,נתונים!$G$202),"")</f>
        <v>0.10067425569587379</v>
      </c>
      <c r="D98" s="17">
        <f>IFERROR(נתונים!$H$202/SUM(נתונים!$H$22,נתונים!$H$67,נתונים!$H$112,נתונים!$H$157,נתונים!$H$202),"")</f>
        <v>0.10254266108156283</v>
      </c>
      <c r="E98" s="17">
        <f>IFERROR(נתונים!$L$202/SUM(נתונים!$L$22,נתונים!$L$67,נתונים!$L$112,נתונים!$L$157,נתונים!$L$202),"")</f>
        <v>9.9098705871377937E-2</v>
      </c>
      <c r="F98" s="17">
        <f>IFERROR(נתונים!$M$202/SUM(נתונים!$M$22,נתונים!$M$67,נתונים!$M$112,נתונים!$M$157,נתונים!$M$202),"")</f>
        <v>0.10370000037124991</v>
      </c>
    </row>
    <row r="101" spans="1:6" ht="15.75" x14ac:dyDescent="0.25">
      <c r="A101" s="13" t="s">
        <v>152</v>
      </c>
    </row>
    <row r="102" spans="1:6" x14ac:dyDescent="0.25">
      <c r="A102" s="3" t="s">
        <v>66</v>
      </c>
      <c r="B102" s="3" t="s">
        <v>67</v>
      </c>
      <c r="C102" s="3" t="s">
        <v>68</v>
      </c>
      <c r="D102" s="3" t="s">
        <v>69</v>
      </c>
      <c r="E102" s="3" t="s">
        <v>70</v>
      </c>
      <c r="F102" s="3" t="s">
        <v>71</v>
      </c>
    </row>
    <row r="103" spans="1:6" x14ac:dyDescent="0.25">
      <c r="A103" s="4" t="s">
        <v>3</v>
      </c>
      <c r="B103" s="17">
        <f>IFERROR(נתונים!$F$14/SUM(נתונים!$F$14,נתונים!$F$59,נתונים!$F$104,נתונים!$F$149,נתונים!$F$194),"")</f>
        <v>0.28681656989205406</v>
      </c>
      <c r="C103" s="17">
        <f>IFERROR(נתונים!$G$14/SUM(נתונים!$G$14,נתונים!$G$59,נתונים!$G$104,נתונים!$G$149,נתונים!$G$194),"")</f>
        <v>0.2584631008801625</v>
      </c>
      <c r="D103" s="17">
        <f>IFERROR(נתונים!$H$14/SUM(נתונים!$H$14,נתונים!$H$59,נתונים!$H$104,נתונים!$H$149,נתונים!$H$194),"")</f>
        <v>0.30541534243160717</v>
      </c>
      <c r="E103" s="17">
        <f>IFERROR(נתונים!$J$14/SUM(נתונים!$J$14,נתונים!$J$59,נתונים!$J$104,נתונים!$J$149,נתונים!$J$194),"")</f>
        <v>0.30417613976307289</v>
      </c>
      <c r="F103" s="17">
        <f>IFERROR(נתונים!$M$14/SUM(נתונים!$M$14,נתונים!$M$59,נתונים!$M$104,נתונים!$M$149,נתונים!$M$194),"")</f>
        <v>0.29153972345910478</v>
      </c>
    </row>
    <row r="104" spans="1:6" x14ac:dyDescent="0.25">
      <c r="A104" s="4" t="s">
        <v>4</v>
      </c>
      <c r="B104" s="17">
        <f>IFERROR(נתונים!$F$59/SUM(נתונים!$F$14,נתונים!$F$59,נתונים!$F$104,נתונים!$F$149,נתונים!$F$194),"")</f>
        <v>0.2738396788901446</v>
      </c>
      <c r="C104" s="17">
        <f>IFERROR(נתונים!$G$59/SUM(נתונים!$G$14,נתונים!$G$59,נתונים!$G$104,נתונים!$G$149,נתונים!$G$194),"")</f>
        <v>0.33168584969532838</v>
      </c>
      <c r="D104" s="17">
        <f>IFERROR(נתונים!$H$59/SUM(נתונים!$H$14,נתונים!$H$59,נתונים!$H$104,נתונים!$H$149,נתונים!$H$194),"")</f>
        <v>0.31974823954633264</v>
      </c>
      <c r="E104" s="17">
        <f>IFERROR(נתונים!$J$59/SUM(נתונים!$J$14,נתונים!$J$59,נתונים!$J$104,נתונים!$J$149,נתונים!$J$194),"")</f>
        <v>0.31231303099198277</v>
      </c>
      <c r="F104" s="17">
        <f>IFERROR(נתונים!$M$59/SUM(נתונים!$M$14,נתונים!$M$59,נתונים!$M$104,נתונים!$M$149,נתונים!$M$194),"")</f>
        <v>0.33184907429107102</v>
      </c>
    </row>
    <row r="105" spans="1:6" x14ac:dyDescent="0.25">
      <c r="A105" s="4" t="s">
        <v>5</v>
      </c>
      <c r="B105" s="17">
        <f>IFERROR(נתונים!$F$104/SUM(נתונים!$F$14,נתונים!$F$59,נתונים!$F$104,נתונים!$F$149,נתונים!$F$194),"")</f>
        <v>0.19134094540353064</v>
      </c>
      <c r="C105" s="17">
        <f>IFERROR(נתונים!$G$104/SUM(נתונים!$G$14,נתונים!$G$59,נתונים!$G$104,נתונים!$G$149,נתונים!$G$194),"")</f>
        <v>0.18466486120514555</v>
      </c>
      <c r="D105" s="17">
        <f>IFERROR(נתונים!$H$104/SUM(נתונים!$H$14,נתונים!$H$59,נתונים!$H$104,נתונים!$H$149,נתונים!$H$194),"")</f>
        <v>0.17542219729544464</v>
      </c>
      <c r="E105" s="17">
        <f>IFERROR(נתונים!$J$104/SUM(נתונים!$J$14,נתונים!$J$59,נתונים!$J$104,נתונים!$J$149,נתונים!$J$194),"")</f>
        <v>0.17386621993538351</v>
      </c>
      <c r="F105" s="17">
        <f>IFERROR(נתונים!$M$104/SUM(נתונים!$M$14,נתונים!$M$59,נתונים!$M$104,נתונים!$M$149,נתונים!$M$194),"")</f>
        <v>0.16733067729083664</v>
      </c>
    </row>
    <row r="106" spans="1:6" x14ac:dyDescent="0.25">
      <c r="A106" s="4" t="s">
        <v>6</v>
      </c>
      <c r="B106" s="17">
        <f>IFERROR(נתונים!$F$149/SUM(נתונים!$F$14,נתונים!$F$59,נתונים!$F$104,נתונים!$F$149,נתונים!$F$194),"")</f>
        <v>0.16336074198199602</v>
      </c>
      <c r="C106" s="17">
        <f>IFERROR(נתונים!$G$149/SUM(נתונים!$G$14,נתונים!$G$59,נתונים!$G$104,נתונים!$G$149,נתונים!$G$194),"")</f>
        <v>0.14492213947190249</v>
      </c>
      <c r="D106" s="17">
        <f>IFERROR(נתונים!$H$149/SUM(נתונים!$H$14,נתונים!$H$59,נתונים!$H$104,נתונים!$H$149,נתונים!$H$194),"")</f>
        <v>0.12899607403252944</v>
      </c>
      <c r="E106" s="17">
        <f>IFERROR(נתונים!$J$149/SUM(נתונים!$J$14,נתונים!$J$59,נתונים!$J$104,נתונים!$J$149,נתונים!$J$194),"")</f>
        <v>0.1334210841210961</v>
      </c>
      <c r="F106" s="17">
        <f>IFERROR(נתונים!$M$149/SUM(נתונים!$M$14,נתונים!$M$59,נתונים!$M$104,נתונים!$M$149,נתונים!$M$194),"")</f>
        <v>0.14096554956644011</v>
      </c>
    </row>
    <row r="107" spans="1:6" x14ac:dyDescent="0.25">
      <c r="A107" s="4" t="s">
        <v>7</v>
      </c>
      <c r="B107" s="17">
        <f>IFERROR(נתונים!$F$194/SUM(נתונים!$F$14,נתונים!$F$59,נתונים!$F$104,נתונים!$F$149,נתונים!$F$194),"")</f>
        <v>8.4642063832274655E-2</v>
      </c>
      <c r="C107" s="17">
        <f>IFERROR(נתונים!$G$194/SUM(נתונים!$G$14,נתונים!$G$59,נתונים!$G$104,נתונים!$G$149,נתונים!$G$194),"")</f>
        <v>8.026404874746107E-2</v>
      </c>
      <c r="D107" s="17">
        <f>IFERROR(נתונים!$H$194/SUM(נתונים!$H$14,נתונים!$H$59,נתונים!$H$104,נתונים!$H$149,נתונים!$H$194),"")</f>
        <v>7.0418146694086123E-2</v>
      </c>
      <c r="E107" s="17">
        <f>IFERROR(נתונים!$J$194/SUM(נתונים!$J$14,נתונים!$J$59,נתונים!$J$104,נתונים!$J$149,נתונים!$J$194),"")</f>
        <v>7.6223525188464758E-2</v>
      </c>
      <c r="F107" s="17">
        <f>IFERROR(נתונים!$M$194/SUM(נתונים!$M$14,נתונים!$M$59,נתונים!$M$104,נתונים!$M$149,נתונים!$M$194),"")</f>
        <v>6.8314975392547453E-2</v>
      </c>
    </row>
  </sheetData>
  <pageMargins left="0.75" right="0.75" top="1" bottom="1" header="0.5" footer="0.5"/>
  <pageSetup paperSize="9" fitToHeight="0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B9BD5"/>
    <pageSetUpPr fitToPage="1"/>
  </sheetPr>
  <dimension ref="A1:E51"/>
  <sheetViews>
    <sheetView showGridLines="0" rightToLeft="1" workbookViewId="0"/>
  </sheetViews>
  <sheetFormatPr defaultRowHeight="15" x14ac:dyDescent="0.25"/>
  <cols>
    <col min="1" max="1" width="16" customWidth="1"/>
    <col min="2" max="9" width="12" customWidth="1"/>
  </cols>
  <sheetData>
    <row r="1" spans="1:5" ht="20.25" x14ac:dyDescent="0.3">
      <c r="A1" s="1" t="s">
        <v>153</v>
      </c>
    </row>
    <row r="2" spans="1:5" x14ac:dyDescent="0.25">
      <c r="A2" s="2" t="s">
        <v>154</v>
      </c>
    </row>
    <row r="4" spans="1:5" ht="15.75" x14ac:dyDescent="0.25">
      <c r="A4" s="13" t="s">
        <v>155</v>
      </c>
    </row>
    <row r="5" spans="1:5" x14ac:dyDescent="0.25">
      <c r="A5" s="3" t="s">
        <v>66</v>
      </c>
      <c r="B5" s="3" t="s">
        <v>156</v>
      </c>
      <c r="C5" s="3" t="s">
        <v>157</v>
      </c>
      <c r="D5" s="3" t="s">
        <v>85</v>
      </c>
      <c r="E5" s="3" t="s">
        <v>86</v>
      </c>
    </row>
    <row r="6" spans="1:5" x14ac:dyDescent="0.25">
      <c r="A6" s="4" t="s">
        <v>3</v>
      </c>
      <c r="B6" s="23">
        <f>IFERROR(נתונים!$I$14,"")</f>
        <v>2424</v>
      </c>
      <c r="C6" s="23">
        <f>IFERROR(נתונים!$J$14,"")</f>
        <v>2542</v>
      </c>
      <c r="D6" s="23">
        <f>IFERROR(נתונים!$L$14,"")</f>
        <v>2124</v>
      </c>
      <c r="E6" s="23">
        <f>IFERROR(נתונים!$M$14,"")</f>
        <v>2488</v>
      </c>
    </row>
    <row r="7" spans="1:5" x14ac:dyDescent="0.25">
      <c r="A7" s="4" t="s">
        <v>4</v>
      </c>
      <c r="B7" s="23">
        <f>IFERROR(נתונים!$I$59,"")</f>
        <v>2403</v>
      </c>
      <c r="C7" s="23">
        <f>IFERROR(נתונים!$J$59,"")</f>
        <v>2610</v>
      </c>
      <c r="D7" s="23">
        <f>IFERROR(נתונים!$L$59,"")</f>
        <v>2346</v>
      </c>
      <c r="E7" s="23">
        <f>IFERROR(נתונים!$M$59,"")</f>
        <v>2832</v>
      </c>
    </row>
    <row r="8" spans="1:5" x14ac:dyDescent="0.25">
      <c r="A8" s="4" t="s">
        <v>5</v>
      </c>
      <c r="B8" s="23">
        <f>IFERROR(נתונים!$I$104,"")</f>
        <v>1290</v>
      </c>
      <c r="C8" s="23">
        <f>IFERROR(נתונים!$J$104,"")</f>
        <v>1453</v>
      </c>
      <c r="D8" s="23">
        <f>IFERROR(נתונים!$L$104,"")</f>
        <v>1238</v>
      </c>
      <c r="E8" s="23">
        <f>IFERROR(נתונים!$M$104,"")</f>
        <v>1428</v>
      </c>
    </row>
    <row r="9" spans="1:5" x14ac:dyDescent="0.25">
      <c r="A9" s="4" t="s">
        <v>6</v>
      </c>
      <c r="B9" s="23">
        <f>IFERROR(נתונים!$I$149,"")</f>
        <v>1036</v>
      </c>
      <c r="C9" s="23">
        <f>IFERROR(נתונים!$J$149,"")</f>
        <v>1115</v>
      </c>
      <c r="D9" s="23">
        <f>IFERROR(נתונים!$L$149,"")</f>
        <v>930</v>
      </c>
      <c r="E9" s="23">
        <f>IFERROR(נתונים!$M$149,"")</f>
        <v>1203</v>
      </c>
    </row>
    <row r="10" spans="1:5" x14ac:dyDescent="0.25">
      <c r="A10" s="4" t="s">
        <v>7</v>
      </c>
      <c r="B10" s="23">
        <f>IFERROR(נתונים!$I$194,"")</f>
        <v>530</v>
      </c>
      <c r="C10" s="23">
        <f>IFERROR(נתונים!$J$194,"")</f>
        <v>637</v>
      </c>
      <c r="D10" s="23">
        <f>IFERROR(נתונים!$L$194,"")</f>
        <v>480</v>
      </c>
      <c r="E10" s="23">
        <f>IFERROR(נתונים!$M$194,"")</f>
        <v>583</v>
      </c>
    </row>
    <row r="11" spans="1:5" x14ac:dyDescent="0.25">
      <c r="A11" s="24" t="s">
        <v>72</v>
      </c>
      <c r="B11" s="6">
        <f>IF(COUNT(B6:B10)&lt;5,"",SUM(B6:B10))</f>
        <v>7683</v>
      </c>
      <c r="C11" s="6">
        <f>IF(COUNT(C6:C10)&lt;5,"",SUM(C6:C10))</f>
        <v>8357</v>
      </c>
      <c r="D11" s="6">
        <f>IF(COUNT(D6:D10)&lt;5,"",SUM(D6:D10))</f>
        <v>7118</v>
      </c>
      <c r="E11" s="6">
        <f>IF(COUNT(E6:E10)&lt;5,"",SUM(E6:E10))</f>
        <v>8534</v>
      </c>
    </row>
    <row r="14" spans="1:5" ht="15.75" x14ac:dyDescent="0.25">
      <c r="A14" s="13" t="s">
        <v>158</v>
      </c>
    </row>
    <row r="15" spans="1:5" x14ac:dyDescent="0.25">
      <c r="A15" s="3" t="s">
        <v>66</v>
      </c>
      <c r="B15" s="3" t="s">
        <v>156</v>
      </c>
      <c r="C15" s="3" t="s">
        <v>157</v>
      </c>
      <c r="D15" s="3" t="s">
        <v>85</v>
      </c>
      <c r="E15" s="3" t="s">
        <v>86</v>
      </c>
    </row>
    <row r="16" spans="1:5" x14ac:dyDescent="0.25">
      <c r="A16" s="4" t="s">
        <v>3</v>
      </c>
      <c r="B16" s="23">
        <f>IFERROR(נתונים!$I$5,"")</f>
        <v>4275</v>
      </c>
      <c r="C16" s="23">
        <f>IFERROR(נתונים!$J$5,"")</f>
        <v>4796</v>
      </c>
      <c r="D16" s="23">
        <f>IFERROR(נתונים!$L$5,"")</f>
        <v>4235</v>
      </c>
      <c r="E16" s="23">
        <f>IFERROR(נתונים!$M$5,"")</f>
        <v>4825</v>
      </c>
    </row>
    <row r="17" spans="1:5" x14ac:dyDescent="0.25">
      <c r="A17" s="4" t="s">
        <v>4</v>
      </c>
      <c r="B17" s="23">
        <f>IFERROR(נתונים!$I$50,"")</f>
        <v>4017</v>
      </c>
      <c r="C17" s="23">
        <f>IFERROR(נתונים!$J$50,"")</f>
        <v>4540</v>
      </c>
      <c r="D17" s="23">
        <f>IFERROR(נתונים!$L$50,"")</f>
        <v>3909</v>
      </c>
      <c r="E17" s="23">
        <f>IFERROR(נתונים!$M$50,"")</f>
        <v>4572</v>
      </c>
    </row>
    <row r="18" spans="1:5" x14ac:dyDescent="0.25">
      <c r="A18" s="4" t="s">
        <v>5</v>
      </c>
      <c r="B18" s="23">
        <f>IFERROR(נתונים!$I$95,"")</f>
        <v>2799</v>
      </c>
      <c r="C18" s="23">
        <f>IFERROR(נתונים!$J$95,"")</f>
        <v>3093</v>
      </c>
      <c r="D18" s="23">
        <f>IFERROR(נתונים!$L$95,"")</f>
        <v>2693</v>
      </c>
      <c r="E18" s="23">
        <f>IFERROR(נתונים!$M$95,"")</f>
        <v>3012</v>
      </c>
    </row>
    <row r="19" spans="1:5" x14ac:dyDescent="0.25">
      <c r="A19" s="4" t="s">
        <v>6</v>
      </c>
      <c r="B19" s="23">
        <f>IFERROR(נתונים!$I$140,"")</f>
        <v>2417</v>
      </c>
      <c r="C19" s="23">
        <f>IFERROR(נתונים!$J$140,"")</f>
        <v>2658</v>
      </c>
      <c r="D19" s="23">
        <f>IFERROR(נתונים!$L$140,"")</f>
        <v>2309</v>
      </c>
      <c r="E19" s="23">
        <f>IFERROR(נתונים!$M$140,"")</f>
        <v>2543</v>
      </c>
    </row>
    <row r="20" spans="1:5" x14ac:dyDescent="0.25">
      <c r="A20" s="4" t="s">
        <v>7</v>
      </c>
      <c r="B20" s="23">
        <f>IFERROR(נתונים!$I$185,"")</f>
        <v>1154</v>
      </c>
      <c r="C20" s="23">
        <f>IFERROR(נתונים!$J$185,"")</f>
        <v>1290</v>
      </c>
      <c r="D20" s="23">
        <f>IFERROR(נתונים!$L$185,"")</f>
        <v>1090</v>
      </c>
      <c r="E20" s="23">
        <f>IFERROR(נתונים!$M$185,"")</f>
        <v>1192</v>
      </c>
    </row>
    <row r="21" spans="1:5" x14ac:dyDescent="0.25">
      <c r="A21" s="24" t="s">
        <v>72</v>
      </c>
      <c r="B21" s="6">
        <f>IF(COUNT(B16:B20)&lt;5,"",SUM(B16:B20))</f>
        <v>14662</v>
      </c>
      <c r="C21" s="6">
        <f>IF(COUNT(C16:C20)&lt;5,"",SUM(C16:C20))</f>
        <v>16377</v>
      </c>
      <c r="D21" s="6">
        <f>IF(COUNT(D16:D20)&lt;5,"",SUM(D16:D20))</f>
        <v>14236</v>
      </c>
      <c r="E21" s="6">
        <f>IF(COUNT(E16:E20)&lt;5,"",SUM(E16:E20))</f>
        <v>16144</v>
      </c>
    </row>
    <row r="24" spans="1:5" ht="15.75" x14ac:dyDescent="0.25">
      <c r="A24" s="13" t="s">
        <v>159</v>
      </c>
    </row>
    <row r="25" spans="1:5" x14ac:dyDescent="0.25">
      <c r="A25" s="3" t="s">
        <v>66</v>
      </c>
      <c r="B25" s="3" t="s">
        <v>156</v>
      </c>
      <c r="C25" s="3" t="s">
        <v>157</v>
      </c>
      <c r="D25" s="3" t="s">
        <v>85</v>
      </c>
      <c r="E25" s="3" t="s">
        <v>86</v>
      </c>
    </row>
    <row r="26" spans="1:5" x14ac:dyDescent="0.25">
      <c r="A26" s="4" t="s">
        <v>3</v>
      </c>
      <c r="B26" s="23">
        <f>IFERROR(נתונים!$I$6,"")</f>
        <v>262</v>
      </c>
      <c r="C26" s="23">
        <f>IFERROR(נתונים!$J$6,"")</f>
        <v>302</v>
      </c>
      <c r="D26" s="23">
        <f>IFERROR(נתונים!$L$6,"")</f>
        <v>35</v>
      </c>
      <c r="E26" s="23">
        <f>IFERROR(נתונים!$M$6,"")</f>
        <v>298</v>
      </c>
    </row>
    <row r="27" spans="1:5" x14ac:dyDescent="0.25">
      <c r="A27" s="4" t="s">
        <v>4</v>
      </c>
      <c r="B27" s="23">
        <f>IFERROR(נתונים!$I$51,"")</f>
        <v>55</v>
      </c>
      <c r="C27" s="23">
        <f>IFERROR(נתונים!$J$51,"")</f>
        <v>223</v>
      </c>
      <c r="D27" s="23">
        <f>IFERROR(נתונים!$L$51,"")</f>
        <v>166</v>
      </c>
      <c r="E27" s="23">
        <f>IFERROR(נתונים!$M$51,"")</f>
        <v>291</v>
      </c>
    </row>
    <row r="28" spans="1:5" x14ac:dyDescent="0.25">
      <c r="A28" s="4" t="s">
        <v>5</v>
      </c>
      <c r="B28" s="23">
        <f>IFERROR(נתונים!$I$96,"")</f>
        <v>103</v>
      </c>
      <c r="C28" s="23">
        <f>IFERROR(נתונים!$J$96,"")</f>
        <v>56</v>
      </c>
      <c r="D28" s="23">
        <f>IFERROR(נתונים!$L$96,"")</f>
        <v>31</v>
      </c>
      <c r="E28" s="23">
        <f>IFERROR(נתונים!$M$96,"")</f>
        <v>90</v>
      </c>
    </row>
    <row r="29" spans="1:5" x14ac:dyDescent="0.25">
      <c r="A29" s="4" t="s">
        <v>6</v>
      </c>
      <c r="B29" s="23">
        <f>IFERROR(נתונים!$I$141,"")</f>
        <v>52</v>
      </c>
      <c r="C29" s="23">
        <f>IFERROR(נתונים!$J$141,"")</f>
        <v>60</v>
      </c>
      <c r="D29" s="23">
        <f>IFERROR(נתונים!$L$141,"")</f>
        <v>182</v>
      </c>
      <c r="E29" s="23">
        <f>IFERROR(נתונים!$M$141,"")</f>
        <v>70</v>
      </c>
    </row>
    <row r="30" spans="1:5" x14ac:dyDescent="0.25">
      <c r="A30" s="4" t="s">
        <v>7</v>
      </c>
      <c r="B30" s="23">
        <f>IFERROR(נתונים!$I$186,"")</f>
        <v>-11</v>
      </c>
      <c r="C30" s="23">
        <f>IFERROR(נתונים!$J$186,"")</f>
        <v>-16</v>
      </c>
      <c r="D30" s="23">
        <f>IFERROR(נתונים!$L$186,"")</f>
        <v>0</v>
      </c>
      <c r="E30" s="23">
        <f>IFERROR(נתונים!$M$186,"")</f>
        <v>-38</v>
      </c>
    </row>
    <row r="31" spans="1:5" x14ac:dyDescent="0.25">
      <c r="A31" s="24" t="s">
        <v>72</v>
      </c>
      <c r="B31" s="6">
        <f>IF(COUNT(B26:B30)&lt;5,"",SUM(B26:B30))</f>
        <v>461</v>
      </c>
      <c r="C31" s="6">
        <f>IF(COUNT(C26:C30)&lt;5,"",SUM(C26:C30))</f>
        <v>625</v>
      </c>
      <c r="D31" s="6">
        <f>IF(COUNT(D26:D30)&lt;5,"",SUM(D26:D30))</f>
        <v>414</v>
      </c>
      <c r="E31" s="6">
        <f>IF(COUNT(E26:E30)&lt;5,"",SUM(E26:E30))</f>
        <v>711</v>
      </c>
    </row>
    <row r="34" spans="1:5" ht="15.75" x14ac:dyDescent="0.25">
      <c r="A34" s="13" t="s">
        <v>160</v>
      </c>
    </row>
    <row r="35" spans="1:5" x14ac:dyDescent="0.25">
      <c r="A35" s="3" t="s">
        <v>66</v>
      </c>
      <c r="B35" s="3" t="s">
        <v>156</v>
      </c>
      <c r="C35" s="3" t="s">
        <v>157</v>
      </c>
      <c r="D35" s="3" t="s">
        <v>85</v>
      </c>
      <c r="E35" s="3" t="s">
        <v>86</v>
      </c>
    </row>
    <row r="36" spans="1:5" x14ac:dyDescent="0.25">
      <c r="A36" s="4" t="s">
        <v>3</v>
      </c>
      <c r="B36" s="17">
        <f>IFERROR(נתונים!$I$14*4/AVERAGE(נתונים!$G$26,נתונים!$I$26),"")</f>
        <v>0.16381975771706625</v>
      </c>
      <c r="C36" s="17">
        <f>IFERROR(נתונים!$J$14*4/AVERAGE(נתונים!$I$26,נתונים!$J$26),"")</f>
        <v>0.16621576336158631</v>
      </c>
      <c r="D36" s="17">
        <f>IFERROR(נתונים!$L$14*4/AVERAGE(נתונים!$H$26,נתונים!$L$26),"")</f>
        <v>0.13048286030224843</v>
      </c>
      <c r="E36" s="17">
        <f>IFERROR(נתונים!$M$14*4/AVERAGE(נתונים!$L$26,נתונים!$M$26),"")</f>
        <v>0.15000263770715422</v>
      </c>
    </row>
    <row r="37" spans="1:5" x14ac:dyDescent="0.25">
      <c r="A37" s="4" t="s">
        <v>4</v>
      </c>
      <c r="B37" s="17">
        <f>IFERROR(נתונים!$I$59*4/AVERAGE(נתונים!$G$71,נתונים!$I$71),"")</f>
        <v>0.15324522105128899</v>
      </c>
      <c r="C37" s="17">
        <f>IFERROR(נתונים!$J$59*4/AVERAGE(נתונים!$I$71,נתונים!$J$71),"")</f>
        <v>0.16145619882000881</v>
      </c>
      <c r="D37" s="17">
        <f>IFERROR(נתונים!$L$59*4/AVERAGE(נתונים!$H$71,נתונים!$L$71),"")</f>
        <v>0.13699570063578034</v>
      </c>
      <c r="E37" s="17">
        <f>IFERROR(נתונים!$M$59*4/AVERAGE(נתונים!$L$71,נתונים!$M$71),"")</f>
        <v>0.1624808158464694</v>
      </c>
    </row>
    <row r="38" spans="1:5" x14ac:dyDescent="0.25">
      <c r="A38" s="4" t="s">
        <v>5</v>
      </c>
      <c r="B38" s="17">
        <f>IFERROR(נתונים!$I$104*4/AVERAGE(נתונים!$G$116,נתונים!$I$116),"")</f>
        <v>0.16281197740826051</v>
      </c>
      <c r="C38" s="17">
        <f>IFERROR(נתונים!$J$104*4/AVERAGE(נתונים!$I$116,נתונים!$J$116),"")</f>
        <v>0.178260336155073</v>
      </c>
      <c r="D38" s="17">
        <f>IFERROR(נתונים!$L$104*4/AVERAGE(נתונים!$H$116,נתונים!$L$116),"")</f>
        <v>0.14146348430960848</v>
      </c>
      <c r="E38" s="17">
        <f>IFERROR(נתונים!$M$104*4/AVERAGE(נתונים!$L$116,נתונים!$M$116),"")</f>
        <v>0.16012109999159027</v>
      </c>
    </row>
    <row r="39" spans="1:5" x14ac:dyDescent="0.25">
      <c r="A39" s="4" t="s">
        <v>6</v>
      </c>
      <c r="B39" s="17">
        <f>IFERROR(נתונים!$I$149*4/AVERAGE(נתונים!$G$161,נתונים!$I$161),"")</f>
        <v>0.12944134688969061</v>
      </c>
      <c r="C39" s="17">
        <f>IFERROR(נתונים!$J$149*4/AVERAGE(נתונים!$I$161,נתונים!$J$161),"")</f>
        <v>0.13652712940996403</v>
      </c>
      <c r="D39" s="17">
        <f>IFERROR(נתונים!$L$149*4/AVERAGE(נתונים!$H$161,נתונים!$L$161),"")</f>
        <v>0.10947294076101351</v>
      </c>
      <c r="E39" s="17">
        <f>IFERROR(נתונים!$M$149*4/AVERAGE(נתונים!$L$161,נתונים!$M$161),"")</f>
        <v>0.139597626956383</v>
      </c>
    </row>
    <row r="40" spans="1:5" x14ac:dyDescent="0.25">
      <c r="A40" s="4" t="s">
        <v>7</v>
      </c>
      <c r="B40" s="17">
        <f>IFERROR(נתונים!$I$194*4/AVERAGE(נתונים!$G$206,נתונים!$I$206),"")</f>
        <v>0.1558651619306694</v>
      </c>
      <c r="C40" s="17">
        <f>IFERROR(נתונים!$J$194*4/AVERAGE(נתונים!$I$206,נתונים!$J$206),"")</f>
        <v>0.18179872284256715</v>
      </c>
      <c r="D40" s="17">
        <f>IFERROR(נתונים!$L$194*4/AVERAGE(נתונים!$H$206,נתונים!$L$206),"")</f>
        <v>0.1320540596306613</v>
      </c>
      <c r="E40" s="17">
        <f>IFERROR(נתונים!$M$194*4/AVERAGE(נתונים!$L$206,נתונים!$M$206),"")</f>
        <v>0.15883394632883804</v>
      </c>
    </row>
    <row r="41" spans="1:5" x14ac:dyDescent="0.25">
      <c r="A41" s="24" t="s">
        <v>98</v>
      </c>
      <c r="B41" s="8">
        <f>IF(COUNT(B36:B40)=0,"",AVERAGE(B36:B40))</f>
        <v>0.15303669299939515</v>
      </c>
      <c r="C41" s="8">
        <f>IF(COUNT(C36:C40)=0,"",AVERAGE(C36:C40))</f>
        <v>0.16485163011783985</v>
      </c>
      <c r="D41" s="8">
        <f>IF(COUNT(D36:D40)=0,"",AVERAGE(D36:D40))</f>
        <v>0.13009380912786242</v>
      </c>
      <c r="E41" s="8">
        <f>IF(COUNT(E36:E40)=0,"",AVERAGE(E36:E40))</f>
        <v>0.154207225366087</v>
      </c>
    </row>
    <row r="44" spans="1:5" ht="15.75" x14ac:dyDescent="0.25">
      <c r="A44" s="13" t="s">
        <v>161</v>
      </c>
    </row>
    <row r="45" spans="1:5" x14ac:dyDescent="0.25">
      <c r="A45" s="3" t="s">
        <v>66</v>
      </c>
      <c r="B45" s="3" t="s">
        <v>156</v>
      </c>
      <c r="C45" s="3" t="s">
        <v>157</v>
      </c>
      <c r="D45" s="3" t="s">
        <v>85</v>
      </c>
      <c r="E45" s="3" t="s">
        <v>86</v>
      </c>
    </row>
    <row r="46" spans="1:5" x14ac:dyDescent="0.25">
      <c r="A46" s="4" t="s">
        <v>3</v>
      </c>
      <c r="B46" s="17">
        <f>IFERROR(נתונים!$I$10/נתונים!$I$9,"")</f>
        <v>0.34956063268892795</v>
      </c>
      <c r="C46" s="17">
        <f>IFERROR(נתונים!$J$10/נתונים!$J$9,"")</f>
        <v>0.32785104732350662</v>
      </c>
      <c r="D46" s="17">
        <f>IFERROR(נתונים!$L$10/נתונים!$L$9,"")</f>
        <v>0.3662431941923775</v>
      </c>
      <c r="E46" s="17">
        <f>IFERROR(נתונים!$M$10/נתונים!$M$9,"")</f>
        <v>0.3057701044979555</v>
      </c>
    </row>
    <row r="47" spans="1:5" x14ac:dyDescent="0.25">
      <c r="A47" s="4" t="s">
        <v>4</v>
      </c>
      <c r="B47" s="17">
        <f>IFERROR(נתונים!$I$55/נתונים!$I$54,"")</f>
        <v>0.32144846796657384</v>
      </c>
      <c r="C47" s="17">
        <f>IFERROR(נתונים!$J$55/נתונים!$J$54,"")</f>
        <v>0.26896090878717005</v>
      </c>
      <c r="D47" s="17">
        <f>IFERROR(נתונים!$L$55/נתונים!$L$54,"")</f>
        <v>0.29130832570905763</v>
      </c>
      <c r="E47" s="17">
        <f>IFERROR(נתונים!$M$55/נתונים!$M$54,"")</f>
        <v>0.24696417729204614</v>
      </c>
    </row>
    <row r="48" spans="1:5" x14ac:dyDescent="0.25">
      <c r="A48" s="4" t="s">
        <v>5</v>
      </c>
      <c r="B48" s="17">
        <f>IFERROR(נתונים!$I$100/נתונים!$I$99,"")</f>
        <v>0.37760857304004514</v>
      </c>
      <c r="C48" s="17">
        <f>IFERROR(נתונים!$J$100/נתונים!$J$99,"")</f>
        <v>0.348984436824057</v>
      </c>
      <c r="D48" s="17">
        <f>IFERROR(נתונים!$L$100/נתונים!$L$99,"")</f>
        <v>0.38128050531151308</v>
      </c>
      <c r="E48" s="17">
        <f>IFERROR(נתונים!$M$100/נתונים!$M$99,"")</f>
        <v>0.33850604944765911</v>
      </c>
    </row>
    <row r="49" spans="1:5" x14ac:dyDescent="0.25">
      <c r="A49" s="4" t="s">
        <v>6</v>
      </c>
      <c r="B49" s="17">
        <f>IFERROR(נתונים!$I$145/נתונים!$I$144,"")</f>
        <v>0.48784241305016929</v>
      </c>
      <c r="C49" s="17">
        <f>IFERROR(נתונים!$J$145/נתונים!$J$144,"")</f>
        <v>0.46131805157593125</v>
      </c>
      <c r="D49" s="17">
        <f>IFERROR(נתונים!$L$145/נתונים!$L$144,"")</f>
        <v>0.48318924111431316</v>
      </c>
      <c r="E49" s="17">
        <f>IFERROR(נתונים!$M$145/נתונים!$M$144,"")</f>
        <v>0.43969994229659548</v>
      </c>
    </row>
    <row r="50" spans="1:5" x14ac:dyDescent="0.25">
      <c r="A50" s="4" t="s">
        <v>7</v>
      </c>
      <c r="B50" s="17">
        <f>IFERROR(נתונים!$I$190/נתונים!$I$189,"")</f>
        <v>0.47482014388489208</v>
      </c>
      <c r="C50" s="17">
        <f>IFERROR(נתונים!$J$190/נתונים!$J$189,"")</f>
        <v>0.43074416078218358</v>
      </c>
      <c r="D50" s="17">
        <f>IFERROR(נתונים!$L$190/נתונים!$L$189,"")</f>
        <v>0.49393203883495146</v>
      </c>
      <c r="E50" s="17">
        <f>IFERROR(נתונים!$M$190/נתונים!$M$189,"")</f>
        <v>0.46057855927396485</v>
      </c>
    </row>
    <row r="51" spans="1:5" x14ac:dyDescent="0.25">
      <c r="A51" s="24" t="s">
        <v>98</v>
      </c>
      <c r="B51" s="8">
        <f>IF(COUNT(B46:B50)=0,"",AVERAGE(B46:B50))</f>
        <v>0.4022560461261217</v>
      </c>
      <c r="C51" s="8">
        <f>IF(COUNT(C46:C50)=0,"",AVERAGE(C46:C50))</f>
        <v>0.36757172105856972</v>
      </c>
      <c r="D51" s="8">
        <f>IF(COUNT(D46:D50)=0,"",AVERAGE(D46:D50))</f>
        <v>0.4031906610324425</v>
      </c>
      <c r="E51" s="8">
        <f>IF(COUNT(E46:E50)=0,"",AVERAGE(E46:E50))</f>
        <v>0.3583037665616442</v>
      </c>
    </row>
  </sheetData>
  <pageMargins left="0.75" right="0.75" top="1" bottom="1" header="0.5" footer="0.5"/>
  <pageSetup paperSize="9" fitToHeight="0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5B9BD5"/>
    <pageSetUpPr fitToPage="1"/>
  </sheetPr>
  <dimension ref="A1:C57"/>
  <sheetViews>
    <sheetView showGridLines="0" rightToLeft="1" workbookViewId="0"/>
  </sheetViews>
  <sheetFormatPr defaultRowHeight="15" x14ac:dyDescent="0.25"/>
  <cols>
    <col min="1" max="1" width="14" customWidth="1"/>
    <col min="2" max="2" width="16" customWidth="1"/>
    <col min="3" max="3" width="110" customWidth="1"/>
  </cols>
  <sheetData>
    <row r="1" spans="1:3" ht="20.25" x14ac:dyDescent="0.3">
      <c r="A1" s="1" t="s">
        <v>162</v>
      </c>
    </row>
    <row r="3" spans="1:3" x14ac:dyDescent="0.25">
      <c r="A3" s="3" t="s">
        <v>66</v>
      </c>
      <c r="B3" s="3" t="s">
        <v>163</v>
      </c>
      <c r="C3" s="3" t="s">
        <v>164</v>
      </c>
    </row>
    <row r="4" spans="1:3" ht="120" customHeight="1" x14ac:dyDescent="0.25">
      <c r="A4" s="41" t="s">
        <v>3</v>
      </c>
      <c r="B4" s="29" t="s">
        <v>165</v>
      </c>
      <c r="C4" s="30" t="s">
        <v>166</v>
      </c>
    </row>
    <row r="5" spans="1:3" ht="30" customHeight="1" x14ac:dyDescent="0.25">
      <c r="A5" s="42"/>
      <c r="B5" s="29" t="s">
        <v>167</v>
      </c>
      <c r="C5" s="30" t="s">
        <v>168</v>
      </c>
    </row>
    <row r="6" spans="1:3" ht="120" customHeight="1" x14ac:dyDescent="0.25">
      <c r="A6" s="42"/>
      <c r="B6" s="29" t="s">
        <v>169</v>
      </c>
      <c r="C6" s="30" t="s">
        <v>170</v>
      </c>
    </row>
    <row r="7" spans="1:3" ht="30" customHeight="1" x14ac:dyDescent="0.25">
      <c r="A7" s="42"/>
      <c r="B7" s="29" t="s">
        <v>171</v>
      </c>
      <c r="C7" s="30" t="s">
        <v>172</v>
      </c>
    </row>
    <row r="8" spans="1:3" ht="120" customHeight="1" x14ac:dyDescent="0.25">
      <c r="A8" s="42"/>
      <c r="B8" s="29" t="s">
        <v>173</v>
      </c>
      <c r="C8" s="30" t="s">
        <v>174</v>
      </c>
    </row>
    <row r="9" spans="1:3" ht="30" customHeight="1" x14ac:dyDescent="0.25">
      <c r="A9" s="42"/>
      <c r="B9" s="29" t="s">
        <v>175</v>
      </c>
      <c r="C9" s="30" t="s">
        <v>176</v>
      </c>
    </row>
    <row r="10" spans="1:3" ht="120" customHeight="1" x14ac:dyDescent="0.25">
      <c r="A10" s="42"/>
      <c r="B10" s="29" t="s">
        <v>177</v>
      </c>
      <c r="C10" s="30" t="s">
        <v>178</v>
      </c>
    </row>
    <row r="11" spans="1:3" ht="30" customHeight="1" x14ac:dyDescent="0.25">
      <c r="A11" s="42"/>
      <c r="B11" s="29" t="s">
        <v>179</v>
      </c>
      <c r="C11" s="30" t="s">
        <v>180</v>
      </c>
    </row>
    <row r="12" spans="1:3" ht="60" customHeight="1" x14ac:dyDescent="0.25">
      <c r="A12" s="42"/>
      <c r="B12" s="29" t="s">
        <v>181</v>
      </c>
      <c r="C12" s="30" t="s">
        <v>182</v>
      </c>
    </row>
    <row r="13" spans="1:3" ht="120" customHeight="1" x14ac:dyDescent="0.25">
      <c r="A13" s="43"/>
      <c r="B13" s="29" t="s">
        <v>183</v>
      </c>
      <c r="C13" s="30" t="s">
        <v>184</v>
      </c>
    </row>
    <row r="15" spans="1:3" ht="105" customHeight="1" x14ac:dyDescent="0.25">
      <c r="A15" s="41" t="s">
        <v>4</v>
      </c>
      <c r="B15" s="29" t="s">
        <v>165</v>
      </c>
      <c r="C15" s="30" t="s">
        <v>185</v>
      </c>
    </row>
    <row r="16" spans="1:3" ht="30" customHeight="1" x14ac:dyDescent="0.25">
      <c r="A16" s="42"/>
      <c r="B16" s="29" t="s">
        <v>167</v>
      </c>
      <c r="C16" s="30" t="s">
        <v>186</v>
      </c>
    </row>
    <row r="17" spans="1:3" ht="90" customHeight="1" x14ac:dyDescent="0.25">
      <c r="A17" s="42"/>
      <c r="B17" s="29" t="s">
        <v>169</v>
      </c>
      <c r="C17" s="30" t="s">
        <v>187</v>
      </c>
    </row>
    <row r="18" spans="1:3" ht="30" customHeight="1" x14ac:dyDescent="0.25">
      <c r="A18" s="42"/>
      <c r="B18" s="29" t="s">
        <v>171</v>
      </c>
      <c r="C18" s="30" t="s">
        <v>188</v>
      </c>
    </row>
    <row r="19" spans="1:3" ht="120" customHeight="1" x14ac:dyDescent="0.25">
      <c r="A19" s="42"/>
      <c r="B19" s="29" t="s">
        <v>173</v>
      </c>
      <c r="C19" s="30" t="s">
        <v>189</v>
      </c>
    </row>
    <row r="20" spans="1:3" ht="30" customHeight="1" x14ac:dyDescent="0.25">
      <c r="A20" s="42"/>
      <c r="B20" s="29" t="s">
        <v>175</v>
      </c>
      <c r="C20" s="30" t="s">
        <v>190</v>
      </c>
    </row>
    <row r="21" spans="1:3" ht="120" customHeight="1" x14ac:dyDescent="0.25">
      <c r="A21" s="42"/>
      <c r="B21" s="29" t="s">
        <v>177</v>
      </c>
      <c r="C21" s="30" t="s">
        <v>191</v>
      </c>
    </row>
    <row r="22" spans="1:3" ht="30" customHeight="1" x14ac:dyDescent="0.25">
      <c r="A22" s="42"/>
      <c r="B22" s="29" t="s">
        <v>179</v>
      </c>
      <c r="C22" s="30" t="s">
        <v>192</v>
      </c>
    </row>
    <row r="23" spans="1:3" ht="60" customHeight="1" x14ac:dyDescent="0.25">
      <c r="A23" s="42"/>
      <c r="B23" s="29" t="s">
        <v>181</v>
      </c>
      <c r="C23" s="30" t="s">
        <v>193</v>
      </c>
    </row>
    <row r="24" spans="1:3" ht="135" customHeight="1" x14ac:dyDescent="0.25">
      <c r="A24" s="43"/>
      <c r="B24" s="29" t="s">
        <v>183</v>
      </c>
      <c r="C24" s="30" t="s">
        <v>194</v>
      </c>
    </row>
    <row r="26" spans="1:3" ht="90" customHeight="1" x14ac:dyDescent="0.25">
      <c r="A26" s="41" t="s">
        <v>5</v>
      </c>
      <c r="B26" s="29" t="s">
        <v>165</v>
      </c>
      <c r="C26" s="30" t="s">
        <v>195</v>
      </c>
    </row>
    <row r="27" spans="1:3" ht="30" customHeight="1" x14ac:dyDescent="0.25">
      <c r="A27" s="42"/>
      <c r="B27" s="29" t="s">
        <v>167</v>
      </c>
      <c r="C27" s="30" t="s">
        <v>196</v>
      </c>
    </row>
    <row r="28" spans="1:3" ht="75" customHeight="1" x14ac:dyDescent="0.25">
      <c r="A28" s="42"/>
      <c r="B28" s="29" t="s">
        <v>169</v>
      </c>
      <c r="C28" s="30" t="s">
        <v>197</v>
      </c>
    </row>
    <row r="29" spans="1:3" ht="30" customHeight="1" x14ac:dyDescent="0.25">
      <c r="A29" s="42"/>
      <c r="B29" s="29" t="s">
        <v>171</v>
      </c>
      <c r="C29" s="30" t="s">
        <v>198</v>
      </c>
    </row>
    <row r="30" spans="1:3" ht="105" customHeight="1" x14ac:dyDescent="0.25">
      <c r="A30" s="42"/>
      <c r="B30" s="29" t="s">
        <v>173</v>
      </c>
      <c r="C30" s="30" t="s">
        <v>199</v>
      </c>
    </row>
    <row r="31" spans="1:3" ht="30" customHeight="1" x14ac:dyDescent="0.25">
      <c r="A31" s="42"/>
      <c r="B31" s="29" t="s">
        <v>175</v>
      </c>
      <c r="C31" s="30" t="s">
        <v>200</v>
      </c>
    </row>
    <row r="32" spans="1:3" ht="90" customHeight="1" x14ac:dyDescent="0.25">
      <c r="A32" s="42"/>
      <c r="B32" s="29" t="s">
        <v>177</v>
      </c>
      <c r="C32" s="30" t="s">
        <v>201</v>
      </c>
    </row>
    <row r="33" spans="1:3" ht="30" customHeight="1" x14ac:dyDescent="0.25">
      <c r="A33" s="42"/>
      <c r="B33" s="29" t="s">
        <v>179</v>
      </c>
      <c r="C33" s="30" t="s">
        <v>202</v>
      </c>
    </row>
    <row r="34" spans="1:3" ht="45" customHeight="1" x14ac:dyDescent="0.25">
      <c r="A34" s="42"/>
      <c r="B34" s="29" t="s">
        <v>181</v>
      </c>
      <c r="C34" s="30" t="s">
        <v>203</v>
      </c>
    </row>
    <row r="35" spans="1:3" ht="120" customHeight="1" x14ac:dyDescent="0.25">
      <c r="A35" s="43"/>
      <c r="B35" s="29" t="s">
        <v>183</v>
      </c>
      <c r="C35" s="30" t="s">
        <v>204</v>
      </c>
    </row>
    <row r="37" spans="1:3" ht="90" customHeight="1" x14ac:dyDescent="0.25">
      <c r="A37" s="41" t="s">
        <v>6</v>
      </c>
      <c r="B37" s="29" t="s">
        <v>165</v>
      </c>
      <c r="C37" s="30" t="s">
        <v>205</v>
      </c>
    </row>
    <row r="38" spans="1:3" ht="30" customHeight="1" x14ac:dyDescent="0.25">
      <c r="A38" s="42"/>
      <c r="B38" s="29" t="s">
        <v>167</v>
      </c>
      <c r="C38" s="30" t="s">
        <v>206</v>
      </c>
    </row>
    <row r="39" spans="1:3" ht="105" customHeight="1" x14ac:dyDescent="0.25">
      <c r="A39" s="42"/>
      <c r="B39" s="29" t="s">
        <v>169</v>
      </c>
      <c r="C39" s="30" t="s">
        <v>207</v>
      </c>
    </row>
    <row r="40" spans="1:3" ht="30" customHeight="1" x14ac:dyDescent="0.25">
      <c r="A40" s="42"/>
      <c r="B40" s="29" t="s">
        <v>171</v>
      </c>
      <c r="C40" s="30" t="s">
        <v>208</v>
      </c>
    </row>
    <row r="41" spans="1:3" ht="120" customHeight="1" x14ac:dyDescent="0.25">
      <c r="A41" s="42"/>
      <c r="B41" s="29" t="s">
        <v>173</v>
      </c>
      <c r="C41" s="30" t="s">
        <v>209</v>
      </c>
    </row>
    <row r="42" spans="1:3" ht="45" customHeight="1" x14ac:dyDescent="0.25">
      <c r="A42" s="42"/>
      <c r="B42" s="29" t="s">
        <v>175</v>
      </c>
      <c r="C42" s="30" t="s">
        <v>210</v>
      </c>
    </row>
    <row r="43" spans="1:3" ht="120" customHeight="1" x14ac:dyDescent="0.25">
      <c r="A43" s="42"/>
      <c r="B43" s="29" t="s">
        <v>177</v>
      </c>
      <c r="C43" s="30" t="s">
        <v>211</v>
      </c>
    </row>
    <row r="44" spans="1:3" ht="45" customHeight="1" x14ac:dyDescent="0.25">
      <c r="A44" s="42"/>
      <c r="B44" s="29" t="s">
        <v>179</v>
      </c>
      <c r="C44" s="30" t="s">
        <v>212</v>
      </c>
    </row>
    <row r="45" spans="1:3" ht="60" customHeight="1" x14ac:dyDescent="0.25">
      <c r="A45" s="42"/>
      <c r="B45" s="29" t="s">
        <v>181</v>
      </c>
      <c r="C45" s="30" t="s">
        <v>213</v>
      </c>
    </row>
    <row r="46" spans="1:3" ht="120" customHeight="1" x14ac:dyDescent="0.25">
      <c r="A46" s="43"/>
      <c r="B46" s="29" t="s">
        <v>183</v>
      </c>
      <c r="C46" s="30" t="s">
        <v>214</v>
      </c>
    </row>
    <row r="48" spans="1:3" ht="105" customHeight="1" x14ac:dyDescent="0.25">
      <c r="A48" s="41" t="s">
        <v>7</v>
      </c>
      <c r="B48" s="29" t="s">
        <v>165</v>
      </c>
      <c r="C48" s="30" t="s">
        <v>215</v>
      </c>
    </row>
    <row r="49" spans="1:3" ht="30" customHeight="1" x14ac:dyDescent="0.25">
      <c r="A49" s="42"/>
      <c r="B49" s="29" t="s">
        <v>167</v>
      </c>
      <c r="C49" s="30" t="s">
        <v>216</v>
      </c>
    </row>
    <row r="50" spans="1:3" ht="90" customHeight="1" x14ac:dyDescent="0.25">
      <c r="A50" s="42"/>
      <c r="B50" s="29" t="s">
        <v>169</v>
      </c>
      <c r="C50" s="30" t="s">
        <v>217</v>
      </c>
    </row>
    <row r="51" spans="1:3" ht="30" customHeight="1" x14ac:dyDescent="0.25">
      <c r="A51" s="42"/>
      <c r="B51" s="29" t="s">
        <v>171</v>
      </c>
      <c r="C51" s="30" t="s">
        <v>218</v>
      </c>
    </row>
    <row r="52" spans="1:3" ht="120" customHeight="1" x14ac:dyDescent="0.25">
      <c r="A52" s="42"/>
      <c r="B52" s="29" t="s">
        <v>173</v>
      </c>
      <c r="C52" s="30" t="s">
        <v>219</v>
      </c>
    </row>
    <row r="53" spans="1:3" ht="30" customHeight="1" x14ac:dyDescent="0.25">
      <c r="A53" s="42"/>
      <c r="B53" s="29" t="s">
        <v>175</v>
      </c>
      <c r="C53" s="30" t="s">
        <v>220</v>
      </c>
    </row>
    <row r="54" spans="1:3" ht="135" customHeight="1" x14ac:dyDescent="0.25">
      <c r="A54" s="42"/>
      <c r="B54" s="29" t="s">
        <v>177</v>
      </c>
      <c r="C54" s="30" t="s">
        <v>221</v>
      </c>
    </row>
    <row r="55" spans="1:3" ht="30" customHeight="1" x14ac:dyDescent="0.25">
      <c r="A55" s="42"/>
      <c r="B55" s="29" t="s">
        <v>179</v>
      </c>
      <c r="C55" s="30" t="s">
        <v>222</v>
      </c>
    </row>
    <row r="56" spans="1:3" ht="60" customHeight="1" x14ac:dyDescent="0.25">
      <c r="A56" s="42"/>
      <c r="B56" s="29" t="s">
        <v>181</v>
      </c>
      <c r="C56" s="30" t="s">
        <v>223</v>
      </c>
    </row>
    <row r="57" spans="1:3" ht="165" customHeight="1" x14ac:dyDescent="0.25">
      <c r="A57" s="43"/>
      <c r="B57" s="29" t="s">
        <v>183</v>
      </c>
      <c r="C57" s="30" t="s">
        <v>224</v>
      </c>
    </row>
  </sheetData>
  <mergeCells count="5">
    <mergeCell ref="A48:A57"/>
    <mergeCell ref="A26:A35"/>
    <mergeCell ref="A15:A24"/>
    <mergeCell ref="A4:A13"/>
    <mergeCell ref="A37:A46"/>
  </mergeCells>
  <pageMargins left="0.75" right="0.75" top="1" bottom="1" header="0.5" footer="0.5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808080"/>
    <pageSetUpPr fitToPage="1"/>
  </sheetPr>
  <dimension ref="A1:N229"/>
  <sheetViews>
    <sheetView showGridLines="0" rightToLeft="1" workbookViewId="0">
      <pane xSplit="4" ySplit="4" topLeftCell="E5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2" customWidth="1"/>
    <col min="2" max="2" width="12" customWidth="1"/>
    <col min="3" max="3" width="34" customWidth="1"/>
    <col min="4" max="4" width="9" customWidth="1"/>
    <col min="5" max="14" width="11" customWidth="1"/>
  </cols>
  <sheetData>
    <row r="1" spans="1:14" ht="15.75" x14ac:dyDescent="0.25">
      <c r="A1" s="13" t="s">
        <v>225</v>
      </c>
    </row>
    <row r="2" spans="1:14" x14ac:dyDescent="0.25">
      <c r="A2" s="2" t="s">
        <v>226</v>
      </c>
    </row>
    <row r="4" spans="1:14" x14ac:dyDescent="0.25">
      <c r="A4" s="3" t="s">
        <v>227</v>
      </c>
      <c r="B4" s="3" t="s">
        <v>66</v>
      </c>
      <c r="C4" s="3" t="s">
        <v>44</v>
      </c>
      <c r="D4" s="3" t="s">
        <v>228</v>
      </c>
      <c r="E4" s="3" t="s">
        <v>229</v>
      </c>
      <c r="F4" s="3" t="s">
        <v>67</v>
      </c>
      <c r="G4" s="3" t="s">
        <v>68</v>
      </c>
      <c r="H4" s="3" t="s">
        <v>69</v>
      </c>
      <c r="I4" s="3" t="s">
        <v>156</v>
      </c>
      <c r="J4" s="3" t="s">
        <v>157</v>
      </c>
      <c r="K4" s="3" t="s">
        <v>70</v>
      </c>
      <c r="L4" s="3" t="s">
        <v>85</v>
      </c>
      <c r="M4" s="3" t="s">
        <v>86</v>
      </c>
      <c r="N4" s="3" t="s">
        <v>71</v>
      </c>
    </row>
    <row r="5" spans="1:14" x14ac:dyDescent="0.25">
      <c r="A5" s="31" t="s">
        <v>230</v>
      </c>
      <c r="B5" s="15" t="s">
        <v>3</v>
      </c>
      <c r="C5" s="32" t="s">
        <v>73</v>
      </c>
      <c r="D5" s="32" t="s">
        <v>231</v>
      </c>
      <c r="E5" s="33">
        <v>13467</v>
      </c>
      <c r="F5" s="33">
        <v>16085</v>
      </c>
      <c r="G5" s="33">
        <v>16950</v>
      </c>
      <c r="H5" s="33">
        <v>18103</v>
      </c>
      <c r="I5" s="33">
        <v>4275</v>
      </c>
      <c r="J5" s="33">
        <v>4796</v>
      </c>
      <c r="K5" s="33">
        <v>9071</v>
      </c>
      <c r="L5" s="33">
        <v>4235</v>
      </c>
      <c r="M5" s="33">
        <v>4825</v>
      </c>
      <c r="N5" s="33">
        <v>9060</v>
      </c>
    </row>
    <row r="6" spans="1:14" x14ac:dyDescent="0.25">
      <c r="A6" s="31" t="s">
        <v>232</v>
      </c>
      <c r="B6" s="15" t="s">
        <v>3</v>
      </c>
      <c r="C6" s="32" t="s">
        <v>78</v>
      </c>
      <c r="D6" s="32" t="s">
        <v>231</v>
      </c>
      <c r="E6" s="33">
        <v>-34</v>
      </c>
      <c r="F6" s="33">
        <v>1879</v>
      </c>
      <c r="G6" s="33">
        <v>693</v>
      </c>
      <c r="H6" s="33">
        <v>1299</v>
      </c>
      <c r="I6" s="33">
        <v>262</v>
      </c>
      <c r="J6" s="33">
        <v>302</v>
      </c>
      <c r="K6" s="33">
        <v>564</v>
      </c>
      <c r="L6" s="33">
        <v>35</v>
      </c>
      <c r="M6" s="33">
        <v>298</v>
      </c>
      <c r="N6" s="33">
        <v>333</v>
      </c>
    </row>
    <row r="7" spans="1:14" x14ac:dyDescent="0.25">
      <c r="A7" s="31" t="s">
        <v>233</v>
      </c>
      <c r="B7" s="15" t="s">
        <v>3</v>
      </c>
      <c r="C7" s="32" t="s">
        <v>74</v>
      </c>
      <c r="D7" s="32" t="s">
        <v>231</v>
      </c>
      <c r="E7" s="33">
        <v>4453</v>
      </c>
      <c r="F7" s="33">
        <v>5297</v>
      </c>
      <c r="G7" s="33">
        <v>5010</v>
      </c>
      <c r="H7" s="33">
        <v>6453</v>
      </c>
      <c r="I7" s="33">
        <v>1415</v>
      </c>
      <c r="J7" s="33">
        <v>1649</v>
      </c>
      <c r="K7" s="33">
        <v>3064</v>
      </c>
      <c r="L7" s="33">
        <v>1275</v>
      </c>
      <c r="M7" s="33">
        <v>1778</v>
      </c>
      <c r="N7" s="33">
        <v>3053</v>
      </c>
    </row>
    <row r="8" spans="1:14" x14ac:dyDescent="0.25">
      <c r="A8" s="31" t="s">
        <v>234</v>
      </c>
      <c r="B8" s="15" t="s">
        <v>3</v>
      </c>
      <c r="C8" s="32" t="s">
        <v>75</v>
      </c>
      <c r="D8" s="32" t="s">
        <v>231</v>
      </c>
      <c r="E8" s="33">
        <v>3705</v>
      </c>
      <c r="F8" s="33">
        <v>3892</v>
      </c>
      <c r="G8" s="33">
        <v>3980</v>
      </c>
      <c r="H8" s="33">
        <v>4431</v>
      </c>
      <c r="I8" s="33">
        <v>1059</v>
      </c>
      <c r="J8" s="33">
        <v>1146</v>
      </c>
      <c r="K8" s="33">
        <v>2205</v>
      </c>
      <c r="L8" s="33">
        <v>1115</v>
      </c>
      <c r="M8" s="33">
        <v>1145</v>
      </c>
      <c r="N8" s="33">
        <v>2260</v>
      </c>
    </row>
    <row r="9" spans="1:14" x14ac:dyDescent="0.25">
      <c r="A9" s="31" t="s">
        <v>235</v>
      </c>
      <c r="B9" s="15" t="s">
        <v>3</v>
      </c>
      <c r="C9" s="32" t="s">
        <v>236</v>
      </c>
      <c r="D9" s="32" t="s">
        <v>231</v>
      </c>
      <c r="E9" s="33">
        <v>17920</v>
      </c>
      <c r="F9" s="33">
        <v>21382</v>
      </c>
      <c r="G9" s="33">
        <v>21960</v>
      </c>
      <c r="H9" s="33">
        <v>24556</v>
      </c>
      <c r="I9" s="33">
        <v>5690</v>
      </c>
      <c r="J9" s="33">
        <v>6445</v>
      </c>
      <c r="K9" s="33">
        <v>12135</v>
      </c>
      <c r="L9" s="33">
        <v>5510</v>
      </c>
      <c r="M9" s="33">
        <v>6603</v>
      </c>
      <c r="N9" s="33">
        <v>12113</v>
      </c>
    </row>
    <row r="10" spans="1:14" x14ac:dyDescent="0.25">
      <c r="A10" s="31" t="s">
        <v>237</v>
      </c>
      <c r="B10" s="15" t="s">
        <v>3</v>
      </c>
      <c r="C10" s="32" t="s">
        <v>77</v>
      </c>
      <c r="D10" s="32" t="s">
        <v>231</v>
      </c>
      <c r="E10" s="33">
        <v>7972</v>
      </c>
      <c r="F10" s="33">
        <v>8231</v>
      </c>
      <c r="G10" s="33">
        <v>9007</v>
      </c>
      <c r="H10" s="33">
        <v>8404</v>
      </c>
      <c r="I10" s="33">
        <v>1989</v>
      </c>
      <c r="J10" s="33">
        <v>2113</v>
      </c>
      <c r="K10" s="33">
        <v>4102</v>
      </c>
      <c r="L10" s="33">
        <v>2018</v>
      </c>
      <c r="M10" s="33">
        <v>2019</v>
      </c>
      <c r="N10" s="33">
        <v>4037</v>
      </c>
    </row>
    <row r="11" spans="1:14" x14ac:dyDescent="0.25">
      <c r="A11" s="31" t="s">
        <v>238</v>
      </c>
      <c r="B11" s="15" t="s">
        <v>3</v>
      </c>
      <c r="C11" s="32" t="s">
        <v>239</v>
      </c>
      <c r="D11" s="32" t="s">
        <v>231</v>
      </c>
      <c r="E11" s="33">
        <v>4470</v>
      </c>
      <c r="F11" s="33">
        <v>4577</v>
      </c>
      <c r="G11" s="33">
        <v>4486</v>
      </c>
      <c r="H11" s="33">
        <v>4671</v>
      </c>
      <c r="I11" s="33">
        <v>1115</v>
      </c>
      <c r="J11" s="33">
        <v>1165</v>
      </c>
      <c r="K11" s="33">
        <v>2280</v>
      </c>
      <c r="L11" s="33">
        <v>1119</v>
      </c>
      <c r="M11" s="33">
        <v>1080</v>
      </c>
      <c r="N11" s="33">
        <v>2199</v>
      </c>
    </row>
    <row r="12" spans="1:14" x14ac:dyDescent="0.25">
      <c r="A12" s="31" t="s">
        <v>240</v>
      </c>
      <c r="B12" s="15" t="s">
        <v>3</v>
      </c>
      <c r="C12" s="32" t="s">
        <v>80</v>
      </c>
      <c r="D12" s="32" t="s">
        <v>231</v>
      </c>
      <c r="E12" s="33">
        <v>9982</v>
      </c>
      <c r="F12" s="33">
        <v>11272</v>
      </c>
      <c r="G12" s="33">
        <v>12260</v>
      </c>
      <c r="H12" s="33">
        <v>14853</v>
      </c>
      <c r="I12" s="33">
        <v>3439</v>
      </c>
      <c r="J12" s="33">
        <v>4030</v>
      </c>
      <c r="K12" s="33">
        <v>7469</v>
      </c>
      <c r="L12" s="33">
        <v>3457</v>
      </c>
      <c r="M12" s="33">
        <v>4286</v>
      </c>
      <c r="N12" s="33">
        <v>7743</v>
      </c>
    </row>
    <row r="13" spans="1:14" x14ac:dyDescent="0.25">
      <c r="A13" s="31" t="s">
        <v>241</v>
      </c>
      <c r="B13" s="15" t="s">
        <v>3</v>
      </c>
      <c r="C13" s="32" t="s">
        <v>242</v>
      </c>
      <c r="D13" s="32" t="s">
        <v>231</v>
      </c>
      <c r="E13" s="33">
        <v>3548</v>
      </c>
      <c r="F13" s="33">
        <v>3930</v>
      </c>
      <c r="G13" s="33">
        <v>4559</v>
      </c>
      <c r="H13" s="33">
        <v>5093</v>
      </c>
      <c r="I13" s="33">
        <v>1049</v>
      </c>
      <c r="J13" s="33">
        <v>1478</v>
      </c>
      <c r="K13" s="33">
        <v>2527</v>
      </c>
      <c r="L13" s="33">
        <v>1371</v>
      </c>
      <c r="M13" s="33">
        <v>1812</v>
      </c>
      <c r="N13" s="33">
        <v>3183</v>
      </c>
    </row>
    <row r="14" spans="1:14" x14ac:dyDescent="0.25">
      <c r="A14" s="31" t="s">
        <v>243</v>
      </c>
      <c r="B14" s="15" t="s">
        <v>3</v>
      </c>
      <c r="C14" s="32" t="s">
        <v>244</v>
      </c>
      <c r="D14" s="32" t="s">
        <v>231</v>
      </c>
      <c r="E14" s="34">
        <v>6532</v>
      </c>
      <c r="F14" s="34">
        <v>7360</v>
      </c>
      <c r="G14" s="34">
        <v>7635</v>
      </c>
      <c r="H14" s="34">
        <v>9802</v>
      </c>
      <c r="I14" s="34">
        <v>2424</v>
      </c>
      <c r="J14" s="34">
        <v>2542</v>
      </c>
      <c r="K14" s="34">
        <v>4966</v>
      </c>
      <c r="L14" s="34">
        <v>2124</v>
      </c>
      <c r="M14" s="34">
        <v>2488</v>
      </c>
      <c r="N14" s="34">
        <v>4612</v>
      </c>
    </row>
    <row r="15" spans="1:14" x14ac:dyDescent="0.25">
      <c r="A15" s="31" t="s">
        <v>245</v>
      </c>
      <c r="B15" s="15" t="s">
        <v>3</v>
      </c>
      <c r="C15" s="32" t="s">
        <v>246</v>
      </c>
      <c r="D15" s="32" t="s">
        <v>247</v>
      </c>
      <c r="E15" s="35">
        <v>4.8899999999999997</v>
      </c>
      <c r="F15" s="35">
        <v>5.5</v>
      </c>
      <c r="G15" s="35">
        <v>5.72</v>
      </c>
      <c r="H15" s="35">
        <v>7.43</v>
      </c>
      <c r="I15" s="35">
        <v>1.83</v>
      </c>
      <c r="J15" s="35">
        <v>1.93</v>
      </c>
      <c r="K15" s="35">
        <v>3.76</v>
      </c>
      <c r="L15" s="35">
        <v>1.62</v>
      </c>
      <c r="M15" s="35">
        <v>1.9</v>
      </c>
      <c r="N15" s="35">
        <v>3.52</v>
      </c>
    </row>
    <row r="16" spans="1:14" x14ac:dyDescent="0.25">
      <c r="A16" s="31" t="s">
        <v>248</v>
      </c>
      <c r="B16" s="15" t="s">
        <v>3</v>
      </c>
      <c r="C16" s="32" t="s">
        <v>249</v>
      </c>
      <c r="D16" s="32" t="s">
        <v>231</v>
      </c>
      <c r="E16" s="33">
        <v>1464</v>
      </c>
      <c r="F16" s="33">
        <v>2258</v>
      </c>
      <c r="G16" s="33">
        <v>2304</v>
      </c>
      <c r="H16" s="33">
        <v>4085</v>
      </c>
      <c r="I16" s="33">
        <v>720</v>
      </c>
      <c r="J16" s="33">
        <v>1271</v>
      </c>
      <c r="K16" s="33">
        <v>1991</v>
      </c>
      <c r="L16" s="33">
        <v>850</v>
      </c>
      <c r="M16" s="33">
        <v>995</v>
      </c>
      <c r="N16" s="33">
        <v>1845</v>
      </c>
    </row>
    <row r="17" spans="1:14" x14ac:dyDescent="0.25">
      <c r="A17" s="31" t="s">
        <v>250</v>
      </c>
      <c r="B17" s="15" t="s">
        <v>3</v>
      </c>
      <c r="C17" s="32" t="s">
        <v>251</v>
      </c>
      <c r="D17" s="32" t="s">
        <v>231</v>
      </c>
      <c r="E17" s="33">
        <v>0</v>
      </c>
      <c r="F17" s="33">
        <v>0</v>
      </c>
      <c r="G17" s="33">
        <v>750</v>
      </c>
      <c r="H17" s="33">
        <v>774</v>
      </c>
      <c r="I17" s="33">
        <v>250</v>
      </c>
      <c r="J17" s="33">
        <v>0</v>
      </c>
      <c r="K17" s="33">
        <v>250</v>
      </c>
      <c r="L17" s="33">
        <v>212</v>
      </c>
      <c r="M17" s="33">
        <v>249</v>
      </c>
      <c r="N17" s="33">
        <v>461</v>
      </c>
    </row>
    <row r="18" spans="1:14" x14ac:dyDescent="0.25">
      <c r="A18" s="31" t="s">
        <v>252</v>
      </c>
      <c r="B18" s="15" t="s">
        <v>3</v>
      </c>
      <c r="C18" s="32" t="s">
        <v>84</v>
      </c>
      <c r="D18" s="32" t="s">
        <v>231</v>
      </c>
      <c r="E18" s="33">
        <v>665353</v>
      </c>
      <c r="F18" s="33">
        <v>686530</v>
      </c>
      <c r="G18" s="33">
        <v>720844</v>
      </c>
      <c r="H18" s="33">
        <v>766665</v>
      </c>
      <c r="I18" s="33">
        <v>720197</v>
      </c>
      <c r="J18" s="33">
        <v>758085</v>
      </c>
      <c r="K18" s="33"/>
      <c r="L18" s="33">
        <v>797234</v>
      </c>
      <c r="M18" s="33">
        <v>809471</v>
      </c>
      <c r="N18" s="33"/>
    </row>
    <row r="19" spans="1:14" x14ac:dyDescent="0.25">
      <c r="A19" s="31" t="s">
        <v>253</v>
      </c>
      <c r="B19" s="15" t="s">
        <v>3</v>
      </c>
      <c r="C19" s="32" t="s">
        <v>87</v>
      </c>
      <c r="D19" s="32" t="s">
        <v>231</v>
      </c>
      <c r="E19" s="33">
        <v>388727</v>
      </c>
      <c r="F19" s="33">
        <v>407381</v>
      </c>
      <c r="G19" s="33">
        <v>443483</v>
      </c>
      <c r="H19" s="33">
        <v>502881</v>
      </c>
      <c r="I19" s="33">
        <v>455594</v>
      </c>
      <c r="J19" s="33">
        <v>469052</v>
      </c>
      <c r="K19" s="33"/>
      <c r="L19" s="33">
        <v>519267</v>
      </c>
      <c r="M19" s="33">
        <v>536175</v>
      </c>
      <c r="N19" s="33"/>
    </row>
    <row r="20" spans="1:14" x14ac:dyDescent="0.25">
      <c r="A20" s="31" t="s">
        <v>254</v>
      </c>
      <c r="B20" s="15" t="s">
        <v>3</v>
      </c>
      <c r="C20" s="32" t="s">
        <v>255</v>
      </c>
      <c r="D20" s="32" t="s">
        <v>231</v>
      </c>
      <c r="E20" s="33">
        <v>394262</v>
      </c>
      <c r="F20" s="33">
        <v>414375</v>
      </c>
      <c r="G20" s="33">
        <v>450303</v>
      </c>
      <c r="H20" s="33">
        <v>510480</v>
      </c>
      <c r="I20" s="33">
        <v>462629</v>
      </c>
      <c r="J20" s="33">
        <v>476208</v>
      </c>
      <c r="K20" s="33"/>
      <c r="L20" s="33">
        <v>526993</v>
      </c>
      <c r="M20" s="33">
        <v>543971</v>
      </c>
      <c r="N20" s="33"/>
    </row>
    <row r="21" spans="1:14" x14ac:dyDescent="0.25">
      <c r="A21" s="31" t="s">
        <v>256</v>
      </c>
      <c r="B21" s="15" t="s">
        <v>3</v>
      </c>
      <c r="C21" s="32" t="s">
        <v>257</v>
      </c>
      <c r="D21" s="32" t="s">
        <v>231</v>
      </c>
      <c r="E21" s="33">
        <v>5535</v>
      </c>
      <c r="F21" s="33">
        <v>6994</v>
      </c>
      <c r="G21" s="33">
        <v>6820</v>
      </c>
      <c r="H21" s="33">
        <v>7599</v>
      </c>
      <c r="I21" s="33">
        <v>7035</v>
      </c>
      <c r="J21" s="33">
        <v>7156</v>
      </c>
      <c r="K21" s="33"/>
      <c r="L21" s="33">
        <v>7726</v>
      </c>
      <c r="M21" s="33">
        <v>7796</v>
      </c>
      <c r="N21" s="33"/>
    </row>
    <row r="22" spans="1:14" x14ac:dyDescent="0.25">
      <c r="A22" s="31" t="s">
        <v>258</v>
      </c>
      <c r="B22" s="15" t="s">
        <v>3</v>
      </c>
      <c r="C22" s="32" t="s">
        <v>88</v>
      </c>
      <c r="D22" s="32" t="s">
        <v>231</v>
      </c>
      <c r="E22" s="33">
        <v>532588</v>
      </c>
      <c r="F22" s="33">
        <v>554595</v>
      </c>
      <c r="G22" s="33">
        <v>574285</v>
      </c>
      <c r="H22" s="33">
        <v>592676</v>
      </c>
      <c r="I22" s="33">
        <v>565886</v>
      </c>
      <c r="J22" s="33">
        <v>576888</v>
      </c>
      <c r="K22" s="33"/>
      <c r="L22" s="33">
        <v>602807</v>
      </c>
      <c r="M22" s="33">
        <v>618116</v>
      </c>
      <c r="N22" s="33"/>
    </row>
    <row r="23" spans="1:14" x14ac:dyDescent="0.25">
      <c r="A23" s="31" t="s">
        <v>259</v>
      </c>
      <c r="B23" s="15" t="s">
        <v>3</v>
      </c>
      <c r="C23" s="32" t="s">
        <v>90</v>
      </c>
      <c r="D23" s="32" t="s">
        <v>231</v>
      </c>
      <c r="E23" s="33">
        <v>107400</v>
      </c>
      <c r="F23" s="33">
        <v>127122</v>
      </c>
      <c r="G23" s="33">
        <v>121838</v>
      </c>
      <c r="H23" s="33">
        <v>144245</v>
      </c>
      <c r="I23" s="33">
        <v>133277</v>
      </c>
      <c r="J23" s="33">
        <v>150255</v>
      </c>
      <c r="K23" s="33"/>
      <c r="L23" s="33">
        <v>145315</v>
      </c>
      <c r="M23" s="33">
        <v>155090</v>
      </c>
      <c r="N23" s="33"/>
    </row>
    <row r="24" spans="1:14" x14ac:dyDescent="0.25">
      <c r="A24" s="31" t="s">
        <v>260</v>
      </c>
      <c r="B24" s="15" t="s">
        <v>3</v>
      </c>
      <c r="C24" s="32" t="s">
        <v>91</v>
      </c>
      <c r="D24" s="32" t="s">
        <v>231</v>
      </c>
      <c r="E24" s="33">
        <v>133424</v>
      </c>
      <c r="F24" s="33">
        <v>107730</v>
      </c>
      <c r="G24" s="33">
        <v>117053</v>
      </c>
      <c r="H24" s="33">
        <v>71892</v>
      </c>
      <c r="I24" s="33">
        <v>90552</v>
      </c>
      <c r="J24" s="33">
        <v>80569</v>
      </c>
      <c r="K24" s="33"/>
      <c r="L24" s="33">
        <v>81501</v>
      </c>
      <c r="M24" s="33">
        <v>60917</v>
      </c>
      <c r="N24" s="33"/>
    </row>
    <row r="25" spans="1:14" x14ac:dyDescent="0.25">
      <c r="A25" s="31" t="s">
        <v>261</v>
      </c>
      <c r="B25" s="15" t="s">
        <v>3</v>
      </c>
      <c r="C25" s="32" t="s">
        <v>92</v>
      </c>
      <c r="D25" s="32" t="s">
        <v>231</v>
      </c>
      <c r="E25" s="33">
        <v>26866</v>
      </c>
      <c r="F25" s="33">
        <v>21800</v>
      </c>
      <c r="G25" s="33">
        <v>20190</v>
      </c>
      <c r="H25" s="33">
        <v>35896</v>
      </c>
      <c r="I25" s="33">
        <v>24708</v>
      </c>
      <c r="J25" s="33">
        <v>26637</v>
      </c>
      <c r="K25" s="33"/>
      <c r="L25" s="33">
        <v>43027</v>
      </c>
      <c r="M25" s="33">
        <v>40299</v>
      </c>
      <c r="N25" s="33"/>
    </row>
    <row r="26" spans="1:14" x14ac:dyDescent="0.25">
      <c r="A26" s="31" t="s">
        <v>262</v>
      </c>
      <c r="B26" s="15" t="s">
        <v>3</v>
      </c>
      <c r="C26" s="32" t="s">
        <v>263</v>
      </c>
      <c r="D26" s="32" t="s">
        <v>231</v>
      </c>
      <c r="E26" s="33">
        <v>46502</v>
      </c>
      <c r="F26" s="33">
        <v>52430</v>
      </c>
      <c r="G26" s="33">
        <v>58150</v>
      </c>
      <c r="H26" s="33">
        <v>64677</v>
      </c>
      <c r="I26" s="33">
        <v>60224</v>
      </c>
      <c r="J26" s="33">
        <v>62123</v>
      </c>
      <c r="K26" s="33"/>
      <c r="L26" s="33">
        <v>65547</v>
      </c>
      <c r="M26" s="33">
        <v>67144</v>
      </c>
      <c r="N26" s="33"/>
    </row>
    <row r="27" spans="1:14" x14ac:dyDescent="0.25">
      <c r="A27" s="31" t="s">
        <v>264</v>
      </c>
      <c r="B27" s="15" t="s">
        <v>3</v>
      </c>
      <c r="C27" s="32" t="s">
        <v>265</v>
      </c>
      <c r="D27" s="32" t="s">
        <v>231</v>
      </c>
      <c r="E27" s="33">
        <v>46503</v>
      </c>
      <c r="F27" s="33">
        <v>52430</v>
      </c>
      <c r="G27" s="33">
        <v>58150</v>
      </c>
      <c r="H27" s="33">
        <v>64677</v>
      </c>
      <c r="I27" s="33">
        <v>60224</v>
      </c>
      <c r="J27" s="33">
        <v>62123</v>
      </c>
      <c r="K27" s="33"/>
      <c r="L27" s="33">
        <v>65547</v>
      </c>
      <c r="M27" s="33">
        <v>67144</v>
      </c>
      <c r="N27" s="33"/>
    </row>
    <row r="28" spans="1:14" x14ac:dyDescent="0.25">
      <c r="A28" s="31" t="s">
        <v>266</v>
      </c>
      <c r="B28" s="15" t="s">
        <v>3</v>
      </c>
      <c r="C28" s="32" t="s">
        <v>93</v>
      </c>
      <c r="D28" s="32" t="s">
        <v>231</v>
      </c>
      <c r="E28" s="33">
        <v>415577</v>
      </c>
      <c r="F28" s="33">
        <v>437852</v>
      </c>
      <c r="G28" s="33">
        <v>492763</v>
      </c>
      <c r="H28" s="33">
        <v>539230</v>
      </c>
      <c r="I28" s="33">
        <v>511977</v>
      </c>
      <c r="J28" s="33">
        <v>516193</v>
      </c>
      <c r="K28" s="33"/>
      <c r="L28" s="33">
        <v>558648</v>
      </c>
      <c r="M28" s="33">
        <v>567336</v>
      </c>
      <c r="N28" s="33"/>
    </row>
    <row r="29" spans="1:14" x14ac:dyDescent="0.25">
      <c r="A29" s="31" t="s">
        <v>267</v>
      </c>
      <c r="B29" s="15" t="s">
        <v>3</v>
      </c>
      <c r="C29" s="32" t="s">
        <v>94</v>
      </c>
      <c r="D29" s="32" t="s">
        <v>231</v>
      </c>
      <c r="E29" s="33">
        <v>127688</v>
      </c>
      <c r="F29" s="33">
        <v>131057</v>
      </c>
      <c r="G29" s="33">
        <v>139540</v>
      </c>
      <c r="H29" s="33">
        <v>149005</v>
      </c>
      <c r="I29" s="33"/>
      <c r="J29" s="33"/>
      <c r="K29" s="33"/>
      <c r="L29" s="33">
        <v>151062</v>
      </c>
      <c r="M29" s="33">
        <v>154079</v>
      </c>
      <c r="N29" s="33"/>
    </row>
    <row r="30" spans="1:14" x14ac:dyDescent="0.25">
      <c r="A30" s="31" t="s">
        <v>268</v>
      </c>
      <c r="B30" s="15" t="s">
        <v>3</v>
      </c>
      <c r="C30" s="32" t="s">
        <v>269</v>
      </c>
      <c r="D30" s="32" t="s">
        <v>231</v>
      </c>
      <c r="E30" s="33">
        <v>6487</v>
      </c>
      <c r="F30" s="33">
        <v>7814</v>
      </c>
      <c r="G30" s="33">
        <v>7807</v>
      </c>
      <c r="H30" s="33">
        <v>7159</v>
      </c>
      <c r="I30" s="33">
        <v>7699</v>
      </c>
      <c r="J30" s="33">
        <v>7141</v>
      </c>
      <c r="K30" s="33"/>
      <c r="L30" s="33">
        <v>6943</v>
      </c>
      <c r="M30" s="33">
        <v>6511</v>
      </c>
      <c r="N30" s="33"/>
    </row>
    <row r="31" spans="1:14" x14ac:dyDescent="0.25">
      <c r="A31" s="31" t="s">
        <v>270</v>
      </c>
      <c r="B31" s="15" t="s">
        <v>3</v>
      </c>
      <c r="C31" s="32" t="s">
        <v>271</v>
      </c>
      <c r="D31" s="32" t="s">
        <v>231</v>
      </c>
      <c r="E31" s="33">
        <v>3444</v>
      </c>
      <c r="F31" s="33">
        <v>4012</v>
      </c>
      <c r="G31" s="33">
        <v>2678</v>
      </c>
      <c r="H31" s="33">
        <v>2448</v>
      </c>
      <c r="I31" s="33">
        <v>2405</v>
      </c>
      <c r="J31" s="33">
        <v>2404</v>
      </c>
      <c r="K31" s="33"/>
      <c r="L31" s="33">
        <v>2344</v>
      </c>
      <c r="M31" s="33">
        <v>2745</v>
      </c>
      <c r="N31" s="33"/>
    </row>
    <row r="32" spans="1:14" x14ac:dyDescent="0.25">
      <c r="A32" s="31" t="s">
        <v>272</v>
      </c>
      <c r="B32" s="15" t="s">
        <v>3</v>
      </c>
      <c r="C32" s="32" t="s">
        <v>273</v>
      </c>
      <c r="D32" s="32" t="s">
        <v>274</v>
      </c>
      <c r="E32" s="35">
        <v>14.8</v>
      </c>
      <c r="F32" s="35">
        <v>15</v>
      </c>
      <c r="G32" s="35">
        <v>13.8</v>
      </c>
      <c r="H32" s="35">
        <v>15.9</v>
      </c>
      <c r="I32" s="35">
        <v>16.399999999999999</v>
      </c>
      <c r="J32" s="35">
        <v>16.7</v>
      </c>
      <c r="K32" s="35">
        <v>16.5</v>
      </c>
      <c r="L32" s="35">
        <v>13</v>
      </c>
      <c r="M32" s="35">
        <v>15</v>
      </c>
      <c r="N32" s="35">
        <v>14</v>
      </c>
    </row>
    <row r="33" spans="1:14" x14ac:dyDescent="0.25">
      <c r="A33" s="31" t="s">
        <v>275</v>
      </c>
      <c r="B33" s="15" t="s">
        <v>3</v>
      </c>
      <c r="C33" s="32" t="s">
        <v>276</v>
      </c>
      <c r="D33" s="32" t="s">
        <v>274</v>
      </c>
      <c r="E33" s="35">
        <v>1.01</v>
      </c>
      <c r="F33" s="35">
        <v>1.0900000000000001</v>
      </c>
      <c r="G33" s="35">
        <v>1.1100000000000001</v>
      </c>
      <c r="H33" s="35">
        <v>1.33</v>
      </c>
      <c r="I33" s="35">
        <v>1.38</v>
      </c>
      <c r="J33" s="35">
        <v>1.39</v>
      </c>
      <c r="K33" s="35">
        <v>1.38</v>
      </c>
      <c r="L33" s="35">
        <v>1.1100000000000001</v>
      </c>
      <c r="M33" s="35">
        <v>1.22</v>
      </c>
      <c r="N33" s="35">
        <v>1.17</v>
      </c>
    </row>
    <row r="34" spans="1:14" x14ac:dyDescent="0.25">
      <c r="A34" s="31" t="s">
        <v>277</v>
      </c>
      <c r="B34" s="15" t="s">
        <v>3</v>
      </c>
      <c r="C34" s="32" t="s">
        <v>278</v>
      </c>
      <c r="D34" s="32" t="s">
        <v>274</v>
      </c>
      <c r="E34" s="35">
        <v>11.25</v>
      </c>
      <c r="F34" s="35">
        <v>12.02</v>
      </c>
      <c r="G34" s="35">
        <v>11.8</v>
      </c>
      <c r="H34" s="35">
        <v>11.98</v>
      </c>
      <c r="I34" s="35">
        <v>11.74</v>
      </c>
      <c r="J34" s="35">
        <v>12.02</v>
      </c>
      <c r="K34" s="35"/>
      <c r="L34" s="35">
        <v>11.71</v>
      </c>
      <c r="M34" s="35">
        <v>11.83</v>
      </c>
      <c r="N34" s="35"/>
    </row>
    <row r="35" spans="1:14" x14ac:dyDescent="0.25">
      <c r="A35" s="31" t="s">
        <v>279</v>
      </c>
      <c r="B35" s="15" t="s">
        <v>3</v>
      </c>
      <c r="C35" s="32" t="s">
        <v>124</v>
      </c>
      <c r="D35" s="32" t="s">
        <v>274</v>
      </c>
      <c r="E35" s="35">
        <v>14.7</v>
      </c>
      <c r="F35" s="35">
        <v>15.07</v>
      </c>
      <c r="G35" s="35">
        <v>14.77</v>
      </c>
      <c r="H35" s="35">
        <v>15.27</v>
      </c>
      <c r="I35" s="35">
        <v>14.65</v>
      </c>
      <c r="J35" s="35">
        <v>15.09</v>
      </c>
      <c r="K35" s="35"/>
      <c r="L35" s="35">
        <v>14.72</v>
      </c>
      <c r="M35" s="35">
        <v>14.81</v>
      </c>
      <c r="N35" s="35"/>
    </row>
    <row r="36" spans="1:14" x14ac:dyDescent="0.25">
      <c r="A36" s="31" t="s">
        <v>280</v>
      </c>
      <c r="B36" s="15" t="s">
        <v>3</v>
      </c>
      <c r="C36" s="32" t="s">
        <v>121</v>
      </c>
      <c r="D36" s="32" t="s">
        <v>274</v>
      </c>
      <c r="E36" s="35">
        <v>10.23</v>
      </c>
      <c r="F36" s="35">
        <v>10.23</v>
      </c>
      <c r="G36" s="35">
        <v>10.23</v>
      </c>
      <c r="H36" s="35">
        <v>10.23</v>
      </c>
      <c r="I36" s="35">
        <v>10.23</v>
      </c>
      <c r="J36" s="35">
        <v>10.23</v>
      </c>
      <c r="K36" s="35"/>
      <c r="L36" s="35">
        <v>10.23</v>
      </c>
      <c r="M36" s="35">
        <v>10.23</v>
      </c>
      <c r="N36" s="35"/>
    </row>
    <row r="37" spans="1:14" x14ac:dyDescent="0.25">
      <c r="A37" s="31" t="s">
        <v>281</v>
      </c>
      <c r="B37" s="15" t="s">
        <v>3</v>
      </c>
      <c r="C37" s="32" t="s">
        <v>21</v>
      </c>
      <c r="D37" s="32" t="s">
        <v>274</v>
      </c>
      <c r="E37" s="35">
        <v>6.34</v>
      </c>
      <c r="F37" s="35">
        <v>6.92</v>
      </c>
      <c r="G37" s="35">
        <v>7.17</v>
      </c>
      <c r="H37" s="35">
        <v>7.52</v>
      </c>
      <c r="I37" s="35">
        <v>7.46</v>
      </c>
      <c r="J37" s="35">
        <v>7.48</v>
      </c>
      <c r="K37" s="35"/>
      <c r="L37" s="35">
        <v>7.38</v>
      </c>
      <c r="M37" s="35">
        <v>7.45</v>
      </c>
      <c r="N37" s="35"/>
    </row>
    <row r="38" spans="1:14" x14ac:dyDescent="0.25">
      <c r="A38" s="31" t="s">
        <v>282</v>
      </c>
      <c r="B38" s="15" t="s">
        <v>3</v>
      </c>
      <c r="C38" s="32" t="s">
        <v>127</v>
      </c>
      <c r="D38" s="32" t="s">
        <v>274</v>
      </c>
      <c r="E38" s="35">
        <v>122</v>
      </c>
      <c r="F38" s="35">
        <v>129</v>
      </c>
      <c r="G38" s="35">
        <v>131</v>
      </c>
      <c r="H38" s="35">
        <v>130</v>
      </c>
      <c r="I38" s="35">
        <v>128</v>
      </c>
      <c r="J38" s="35">
        <v>125</v>
      </c>
      <c r="K38" s="35"/>
      <c r="L38" s="35">
        <v>128</v>
      </c>
      <c r="M38" s="35">
        <v>126</v>
      </c>
      <c r="N38" s="35"/>
    </row>
    <row r="39" spans="1:14" x14ac:dyDescent="0.25">
      <c r="A39" s="31" t="s">
        <v>283</v>
      </c>
      <c r="B39" s="15" t="s">
        <v>3</v>
      </c>
      <c r="C39" s="32" t="s">
        <v>128</v>
      </c>
      <c r="D39" s="32" t="s">
        <v>274</v>
      </c>
      <c r="E39" s="35">
        <v>130</v>
      </c>
      <c r="F39" s="35">
        <v>128</v>
      </c>
      <c r="G39" s="35">
        <v>125</v>
      </c>
      <c r="H39" s="35">
        <v>116</v>
      </c>
      <c r="I39" s="35">
        <v>119</v>
      </c>
      <c r="J39" s="35">
        <v>117</v>
      </c>
      <c r="K39" s="35"/>
      <c r="L39" s="35">
        <v>113</v>
      </c>
      <c r="M39" s="35">
        <v>114</v>
      </c>
      <c r="N39" s="35"/>
    </row>
    <row r="40" spans="1:14" x14ac:dyDescent="0.25">
      <c r="A40" s="31" t="s">
        <v>284</v>
      </c>
      <c r="B40" s="15" t="s">
        <v>3</v>
      </c>
      <c r="C40" s="32" t="s">
        <v>285</v>
      </c>
      <c r="D40" s="32" t="s">
        <v>274</v>
      </c>
      <c r="E40" s="35">
        <v>44.5</v>
      </c>
      <c r="F40" s="35">
        <v>38.5</v>
      </c>
      <c r="G40" s="35">
        <v>41</v>
      </c>
      <c r="H40" s="35">
        <v>34.200000000000003</v>
      </c>
      <c r="I40" s="35">
        <v>35</v>
      </c>
      <c r="J40" s="35">
        <v>32.799999999999997</v>
      </c>
      <c r="K40" s="35">
        <v>33.799999999999997</v>
      </c>
      <c r="L40" s="35">
        <v>36.6</v>
      </c>
      <c r="M40" s="35">
        <v>30.6</v>
      </c>
      <c r="N40" s="35">
        <v>33.299999999999997</v>
      </c>
    </row>
    <row r="41" spans="1:14" x14ac:dyDescent="0.25">
      <c r="A41" s="31" t="s">
        <v>286</v>
      </c>
      <c r="B41" s="15" t="s">
        <v>3</v>
      </c>
      <c r="C41" s="32" t="s">
        <v>287</v>
      </c>
      <c r="D41" s="32" t="s">
        <v>274</v>
      </c>
      <c r="E41" s="35">
        <v>-0.01</v>
      </c>
      <c r="F41" s="35">
        <v>0.46</v>
      </c>
      <c r="G41" s="35">
        <v>0.16</v>
      </c>
      <c r="H41" s="35">
        <v>0.27</v>
      </c>
      <c r="I41" s="35">
        <v>0.23</v>
      </c>
      <c r="J41" s="35">
        <v>0.26</v>
      </c>
      <c r="K41" s="35">
        <v>0.24</v>
      </c>
      <c r="L41" s="35">
        <v>0.03</v>
      </c>
      <c r="M41" s="35">
        <v>0.22</v>
      </c>
      <c r="N41" s="35">
        <v>0.13</v>
      </c>
    </row>
    <row r="42" spans="1:14" x14ac:dyDescent="0.25">
      <c r="A42" s="31" t="s">
        <v>288</v>
      </c>
      <c r="B42" s="15" t="s">
        <v>3</v>
      </c>
      <c r="C42" s="32" t="s">
        <v>289</v>
      </c>
      <c r="D42" s="32" t="s">
        <v>274</v>
      </c>
      <c r="E42" s="35">
        <v>1.4</v>
      </c>
      <c r="F42" s="35">
        <v>1.69</v>
      </c>
      <c r="G42" s="35">
        <v>1.51</v>
      </c>
      <c r="H42" s="35">
        <v>1.49</v>
      </c>
      <c r="I42" s="35">
        <v>1.52</v>
      </c>
      <c r="J42" s="35">
        <v>1.5</v>
      </c>
      <c r="K42" s="35"/>
      <c r="L42" s="35">
        <v>1.47</v>
      </c>
      <c r="M42" s="35">
        <v>1.43</v>
      </c>
      <c r="N42" s="35"/>
    </row>
    <row r="43" spans="1:14" x14ac:dyDescent="0.25">
      <c r="A43" s="31" t="s">
        <v>290</v>
      </c>
      <c r="B43" s="15" t="s">
        <v>3</v>
      </c>
      <c r="C43" s="32" t="s">
        <v>291</v>
      </c>
      <c r="D43" s="32" t="s">
        <v>274</v>
      </c>
      <c r="E43" s="35">
        <v>0.89</v>
      </c>
      <c r="F43" s="35">
        <v>1.06</v>
      </c>
      <c r="G43" s="35">
        <v>0.62</v>
      </c>
      <c r="H43" s="35">
        <v>0.52</v>
      </c>
      <c r="I43" s="35">
        <v>0.55000000000000004</v>
      </c>
      <c r="J43" s="35">
        <v>0.53</v>
      </c>
      <c r="K43" s="35"/>
      <c r="L43" s="35">
        <v>0.48</v>
      </c>
      <c r="M43" s="35">
        <v>0.53</v>
      </c>
      <c r="N43" s="35"/>
    </row>
    <row r="44" spans="1:14" x14ac:dyDescent="0.25">
      <c r="A44" s="31" t="s">
        <v>292</v>
      </c>
      <c r="B44" s="15" t="s">
        <v>3</v>
      </c>
      <c r="C44" s="32" t="s">
        <v>293</v>
      </c>
      <c r="D44" s="32" t="s">
        <v>274</v>
      </c>
      <c r="E44" s="35">
        <v>2.09</v>
      </c>
      <c r="F44" s="35">
        <v>2.39</v>
      </c>
      <c r="G44" s="35">
        <v>2.46</v>
      </c>
      <c r="H44" s="35">
        <v>2.46</v>
      </c>
      <c r="I44" s="35">
        <v>2.44</v>
      </c>
      <c r="J44" s="35">
        <v>2.62</v>
      </c>
      <c r="K44" s="35">
        <v>2.5299999999999998</v>
      </c>
      <c r="L44" s="35">
        <v>2.21</v>
      </c>
      <c r="M44" s="35">
        <v>2.37</v>
      </c>
      <c r="N44" s="35">
        <v>2.29</v>
      </c>
    </row>
    <row r="45" spans="1:14" x14ac:dyDescent="0.25">
      <c r="A45" s="31" t="s">
        <v>294</v>
      </c>
      <c r="B45" s="15" t="s">
        <v>3</v>
      </c>
      <c r="C45" s="32" t="s">
        <v>295</v>
      </c>
      <c r="D45" s="32" t="s">
        <v>274</v>
      </c>
      <c r="E45" s="35">
        <v>22.4</v>
      </c>
      <c r="F45" s="35">
        <v>30.7</v>
      </c>
      <c r="G45" s="35">
        <v>40</v>
      </c>
      <c r="H45" s="35">
        <v>49.6</v>
      </c>
      <c r="I45" s="35">
        <v>40</v>
      </c>
      <c r="J45" s="35">
        <v>50</v>
      </c>
      <c r="K45" s="35">
        <v>45.1</v>
      </c>
      <c r="L45" s="35">
        <v>50</v>
      </c>
      <c r="M45" s="35">
        <v>50</v>
      </c>
      <c r="N45" s="35">
        <v>50</v>
      </c>
    </row>
    <row r="46" spans="1:14" x14ac:dyDescent="0.25">
      <c r="A46" s="31" t="s">
        <v>296</v>
      </c>
      <c r="B46" s="15" t="s">
        <v>3</v>
      </c>
      <c r="C46" s="32" t="s">
        <v>297</v>
      </c>
      <c r="D46" s="32" t="s">
        <v>298</v>
      </c>
      <c r="E46" s="33">
        <v>8562</v>
      </c>
      <c r="F46" s="33">
        <v>8602</v>
      </c>
      <c r="G46" s="33">
        <v>8471</v>
      </c>
      <c r="H46" s="33">
        <v>8479</v>
      </c>
      <c r="I46" s="33"/>
      <c r="J46" s="33"/>
      <c r="K46" s="33"/>
      <c r="L46" s="33"/>
      <c r="M46" s="33"/>
      <c r="N46" s="33"/>
    </row>
    <row r="47" spans="1:14" x14ac:dyDescent="0.25">
      <c r="A47" s="31" t="s">
        <v>299</v>
      </c>
      <c r="B47" s="15" t="s">
        <v>3</v>
      </c>
      <c r="C47" s="32" t="s">
        <v>116</v>
      </c>
      <c r="D47" s="32" t="s">
        <v>298</v>
      </c>
      <c r="E47" s="33"/>
      <c r="F47" s="33">
        <v>160</v>
      </c>
      <c r="G47" s="33">
        <v>159</v>
      </c>
      <c r="H47" s="33">
        <v>159</v>
      </c>
      <c r="I47" s="33"/>
      <c r="J47" s="33"/>
      <c r="K47" s="33"/>
      <c r="L47" s="33">
        <v>160</v>
      </c>
      <c r="M47" s="33">
        <v>160</v>
      </c>
      <c r="N47" s="33"/>
    </row>
    <row r="48" spans="1:14" x14ac:dyDescent="0.25">
      <c r="A48" s="31" t="s">
        <v>300</v>
      </c>
      <c r="B48" s="15" t="s">
        <v>3</v>
      </c>
      <c r="C48" s="32" t="s">
        <v>301</v>
      </c>
      <c r="D48" s="32" t="s">
        <v>247</v>
      </c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x14ac:dyDescent="0.25">
      <c r="A49" s="36" t="s">
        <v>302</v>
      </c>
      <c r="B49" s="37" t="s">
        <v>3</v>
      </c>
      <c r="C49" s="38" t="s">
        <v>303</v>
      </c>
      <c r="D49" s="38" t="s">
        <v>231</v>
      </c>
      <c r="E49" s="33"/>
      <c r="F49" s="33"/>
      <c r="G49" s="33"/>
      <c r="H49" s="33"/>
      <c r="I49" s="33"/>
      <c r="J49" s="33"/>
      <c r="K49" s="33"/>
      <c r="L49" s="33"/>
      <c r="M49" s="33"/>
      <c r="N49" s="33"/>
    </row>
    <row r="50" spans="1:14" x14ac:dyDescent="0.25">
      <c r="A50" s="31" t="s">
        <v>304</v>
      </c>
      <c r="B50" s="15" t="s">
        <v>4</v>
      </c>
      <c r="C50" s="32" t="s">
        <v>73</v>
      </c>
      <c r="D50" s="32" t="s">
        <v>231</v>
      </c>
      <c r="E50" s="33">
        <v>13211</v>
      </c>
      <c r="F50" s="33">
        <v>15997</v>
      </c>
      <c r="G50" s="33">
        <v>16509</v>
      </c>
      <c r="H50" s="33">
        <v>16852</v>
      </c>
      <c r="I50" s="33">
        <v>4017</v>
      </c>
      <c r="J50" s="33">
        <v>4540</v>
      </c>
      <c r="K50" s="33">
        <v>8557</v>
      </c>
      <c r="L50" s="33">
        <v>3909</v>
      </c>
      <c r="M50" s="33">
        <v>4572</v>
      </c>
      <c r="N50" s="33">
        <v>8481</v>
      </c>
    </row>
    <row r="51" spans="1:14" x14ac:dyDescent="0.25">
      <c r="A51" s="31" t="s">
        <v>305</v>
      </c>
      <c r="B51" s="15" t="s">
        <v>4</v>
      </c>
      <c r="C51" s="32" t="s">
        <v>78</v>
      </c>
      <c r="D51" s="32" t="s">
        <v>231</v>
      </c>
      <c r="E51" s="33">
        <v>498</v>
      </c>
      <c r="F51" s="33">
        <v>2383</v>
      </c>
      <c r="G51" s="33">
        <v>713</v>
      </c>
      <c r="H51" s="33">
        <v>450</v>
      </c>
      <c r="I51" s="33">
        <v>55</v>
      </c>
      <c r="J51" s="33">
        <v>223</v>
      </c>
      <c r="K51" s="33">
        <v>278</v>
      </c>
      <c r="L51" s="33">
        <v>166</v>
      </c>
      <c r="M51" s="33">
        <v>291</v>
      </c>
      <c r="N51" s="33">
        <v>457</v>
      </c>
    </row>
    <row r="52" spans="1:14" x14ac:dyDescent="0.25">
      <c r="A52" s="31" t="s">
        <v>306</v>
      </c>
      <c r="B52" s="15" t="s">
        <v>4</v>
      </c>
      <c r="C52" s="32" t="s">
        <v>74</v>
      </c>
      <c r="D52" s="32" t="s">
        <v>231</v>
      </c>
      <c r="E52" s="33">
        <v>5018</v>
      </c>
      <c r="F52" s="33">
        <v>5181</v>
      </c>
      <c r="G52" s="33">
        <v>6599</v>
      </c>
      <c r="H52" s="33">
        <v>5828</v>
      </c>
      <c r="I52" s="33">
        <v>1368</v>
      </c>
      <c r="J52" s="33">
        <v>1446</v>
      </c>
      <c r="K52" s="33">
        <v>2814</v>
      </c>
      <c r="L52" s="33">
        <v>1556</v>
      </c>
      <c r="M52" s="33">
        <v>2016</v>
      </c>
      <c r="N52" s="33">
        <v>3572</v>
      </c>
    </row>
    <row r="53" spans="1:14" x14ac:dyDescent="0.25">
      <c r="A53" s="31" t="s">
        <v>307</v>
      </c>
      <c r="B53" s="15" t="s">
        <v>4</v>
      </c>
      <c r="C53" s="32" t="s">
        <v>75</v>
      </c>
      <c r="D53" s="32" t="s">
        <v>231</v>
      </c>
      <c r="E53" s="33">
        <v>3535</v>
      </c>
      <c r="F53" s="33">
        <v>3737</v>
      </c>
      <c r="G53" s="33">
        <v>3823</v>
      </c>
      <c r="H53" s="33">
        <v>4084</v>
      </c>
      <c r="I53" s="33">
        <v>1021</v>
      </c>
      <c r="J53" s="33">
        <v>1014</v>
      </c>
      <c r="K53" s="33">
        <v>2035</v>
      </c>
      <c r="L53" s="33">
        <v>1129</v>
      </c>
      <c r="M53" s="33">
        <v>1042</v>
      </c>
      <c r="N53" s="33">
        <v>2171</v>
      </c>
    </row>
    <row r="54" spans="1:14" x14ac:dyDescent="0.25">
      <c r="A54" s="31" t="s">
        <v>308</v>
      </c>
      <c r="B54" s="15" t="s">
        <v>4</v>
      </c>
      <c r="C54" s="32" t="s">
        <v>236</v>
      </c>
      <c r="D54" s="32" t="s">
        <v>231</v>
      </c>
      <c r="E54" s="33">
        <v>18229</v>
      </c>
      <c r="F54" s="33">
        <v>21178</v>
      </c>
      <c r="G54" s="33">
        <v>23108</v>
      </c>
      <c r="H54" s="33">
        <v>22680</v>
      </c>
      <c r="I54" s="33">
        <v>5385</v>
      </c>
      <c r="J54" s="33">
        <v>5986</v>
      </c>
      <c r="K54" s="33">
        <v>11371</v>
      </c>
      <c r="L54" s="33">
        <v>5465</v>
      </c>
      <c r="M54" s="33">
        <v>6588</v>
      </c>
      <c r="N54" s="33">
        <v>12053</v>
      </c>
    </row>
    <row r="55" spans="1:14" x14ac:dyDescent="0.25">
      <c r="A55" s="31" t="s">
        <v>309</v>
      </c>
      <c r="B55" s="15" t="s">
        <v>4</v>
      </c>
      <c r="C55" s="32" t="s">
        <v>77</v>
      </c>
      <c r="D55" s="32" t="s">
        <v>231</v>
      </c>
      <c r="E55" s="33">
        <v>6835</v>
      </c>
      <c r="F55" s="33">
        <v>6894</v>
      </c>
      <c r="G55" s="33">
        <v>6904</v>
      </c>
      <c r="H55" s="33">
        <v>6648</v>
      </c>
      <c r="I55" s="33">
        <v>1731</v>
      </c>
      <c r="J55" s="33">
        <v>1610</v>
      </c>
      <c r="K55" s="33">
        <v>3341</v>
      </c>
      <c r="L55" s="33">
        <v>1592</v>
      </c>
      <c r="M55" s="33">
        <v>1627</v>
      </c>
      <c r="N55" s="33">
        <v>3219</v>
      </c>
    </row>
    <row r="56" spans="1:14" x14ac:dyDescent="0.25">
      <c r="A56" s="31" t="s">
        <v>310</v>
      </c>
      <c r="B56" s="15" t="s">
        <v>4</v>
      </c>
      <c r="C56" s="32" t="s">
        <v>239</v>
      </c>
      <c r="D56" s="32" t="s">
        <v>231</v>
      </c>
      <c r="E56" s="33">
        <v>3935</v>
      </c>
      <c r="F56" s="33">
        <v>3484</v>
      </c>
      <c r="G56" s="33">
        <v>3796</v>
      </c>
      <c r="H56" s="33">
        <v>3580</v>
      </c>
      <c r="I56" s="33">
        <v>960</v>
      </c>
      <c r="J56" s="33">
        <v>881</v>
      </c>
      <c r="K56" s="33">
        <v>1841</v>
      </c>
      <c r="L56" s="33">
        <v>879</v>
      </c>
      <c r="M56" s="33">
        <v>945</v>
      </c>
      <c r="N56" s="33">
        <v>1824</v>
      </c>
    </row>
    <row r="57" spans="1:14" x14ac:dyDescent="0.25">
      <c r="A57" s="31" t="s">
        <v>311</v>
      </c>
      <c r="B57" s="15" t="s">
        <v>4</v>
      </c>
      <c r="C57" s="32" t="s">
        <v>80</v>
      </c>
      <c r="D57" s="32" t="s">
        <v>231</v>
      </c>
      <c r="E57" s="33">
        <v>10896</v>
      </c>
      <c r="F57" s="33">
        <v>11901</v>
      </c>
      <c r="G57" s="33">
        <v>15491</v>
      </c>
      <c r="H57" s="33">
        <v>15582</v>
      </c>
      <c r="I57" s="33">
        <v>3599</v>
      </c>
      <c r="J57" s="33">
        <v>4153</v>
      </c>
      <c r="K57" s="33">
        <v>7752</v>
      </c>
      <c r="L57" s="33">
        <v>3707</v>
      </c>
      <c r="M57" s="33">
        <v>4670</v>
      </c>
      <c r="N57" s="33">
        <v>8377</v>
      </c>
    </row>
    <row r="58" spans="1:14" x14ac:dyDescent="0.25">
      <c r="A58" s="31" t="s">
        <v>312</v>
      </c>
      <c r="B58" s="15" t="s">
        <v>4</v>
      </c>
      <c r="C58" s="32" t="s">
        <v>242</v>
      </c>
      <c r="D58" s="32" t="s">
        <v>231</v>
      </c>
      <c r="E58" s="33">
        <v>3564</v>
      </c>
      <c r="F58" s="33">
        <v>3988</v>
      </c>
      <c r="G58" s="33">
        <v>5422</v>
      </c>
      <c r="H58" s="33">
        <v>5670</v>
      </c>
      <c r="I58" s="33">
        <v>1292</v>
      </c>
      <c r="J58" s="33">
        <v>1623</v>
      </c>
      <c r="K58" s="33">
        <v>2915</v>
      </c>
      <c r="L58" s="33">
        <v>1579</v>
      </c>
      <c r="M58" s="33">
        <v>1970</v>
      </c>
      <c r="N58" s="33">
        <v>3549</v>
      </c>
    </row>
    <row r="59" spans="1:14" x14ac:dyDescent="0.25">
      <c r="A59" s="31" t="s">
        <v>313</v>
      </c>
      <c r="B59" s="15" t="s">
        <v>4</v>
      </c>
      <c r="C59" s="32" t="s">
        <v>244</v>
      </c>
      <c r="D59" s="32" t="s">
        <v>231</v>
      </c>
      <c r="E59" s="34">
        <v>7709</v>
      </c>
      <c r="F59" s="34">
        <v>7027</v>
      </c>
      <c r="G59" s="34">
        <v>9798</v>
      </c>
      <c r="H59" s="34">
        <v>10262</v>
      </c>
      <c r="I59" s="34">
        <v>2403</v>
      </c>
      <c r="J59" s="34">
        <v>2610</v>
      </c>
      <c r="K59" s="34">
        <v>5013</v>
      </c>
      <c r="L59" s="34">
        <v>2346</v>
      </c>
      <c r="M59" s="34">
        <v>2832</v>
      </c>
      <c r="N59" s="34">
        <v>5178</v>
      </c>
    </row>
    <row r="60" spans="1:14" x14ac:dyDescent="0.25">
      <c r="A60" s="31" t="s">
        <v>314</v>
      </c>
      <c r="B60" s="15" t="s">
        <v>4</v>
      </c>
      <c r="C60" s="32" t="s">
        <v>246</v>
      </c>
      <c r="D60" s="32" t="s">
        <v>247</v>
      </c>
      <c r="E60" s="35">
        <v>5.14</v>
      </c>
      <c r="F60" s="35">
        <v>4.58</v>
      </c>
      <c r="G60" s="35">
        <v>6.46</v>
      </c>
      <c r="H60" s="35">
        <v>6.86</v>
      </c>
      <c r="I60" s="35">
        <v>1.6</v>
      </c>
      <c r="J60" s="35">
        <v>1.74</v>
      </c>
      <c r="K60" s="35">
        <v>3.34</v>
      </c>
      <c r="L60" s="35">
        <v>1.58</v>
      </c>
      <c r="M60" s="35">
        <v>1.92</v>
      </c>
      <c r="N60" s="35">
        <v>3.5</v>
      </c>
    </row>
    <row r="61" spans="1:14" x14ac:dyDescent="0.25">
      <c r="A61" s="31" t="s">
        <v>315</v>
      </c>
      <c r="B61" s="15" t="s">
        <v>4</v>
      </c>
      <c r="C61" s="32" t="s">
        <v>249</v>
      </c>
      <c r="D61" s="32" t="s">
        <v>231</v>
      </c>
      <c r="E61" s="33">
        <v>1775</v>
      </c>
      <c r="F61" s="33">
        <v>1748</v>
      </c>
      <c r="G61" s="33">
        <v>2910</v>
      </c>
      <c r="H61" s="33">
        <v>4493</v>
      </c>
      <c r="I61" s="33">
        <v>721</v>
      </c>
      <c r="J61" s="33">
        <v>979</v>
      </c>
      <c r="K61" s="33">
        <v>1700</v>
      </c>
      <c r="L61" s="33">
        <v>968</v>
      </c>
      <c r="M61" s="33">
        <v>1133</v>
      </c>
      <c r="N61" s="33">
        <v>2101</v>
      </c>
    </row>
    <row r="62" spans="1:14" x14ac:dyDescent="0.25">
      <c r="A62" s="31" t="s">
        <v>316</v>
      </c>
      <c r="B62" s="15" t="s">
        <v>4</v>
      </c>
      <c r="C62" s="32" t="s">
        <v>251</v>
      </c>
      <c r="D62" s="32" t="s">
        <v>231</v>
      </c>
      <c r="E62" s="33">
        <v>0</v>
      </c>
      <c r="F62" s="33">
        <v>600</v>
      </c>
      <c r="G62" s="33">
        <v>682</v>
      </c>
      <c r="H62" s="33">
        <v>1232</v>
      </c>
      <c r="I62" s="33">
        <v>126</v>
      </c>
      <c r="J62" s="33">
        <v>356</v>
      </c>
      <c r="K62" s="33">
        <v>482</v>
      </c>
      <c r="L62" s="33">
        <v>369</v>
      </c>
      <c r="M62" s="33">
        <v>494</v>
      </c>
      <c r="N62" s="33">
        <v>863</v>
      </c>
    </row>
    <row r="63" spans="1:14" x14ac:dyDescent="0.25">
      <c r="A63" s="31" t="s">
        <v>317</v>
      </c>
      <c r="B63" s="15" t="s">
        <v>4</v>
      </c>
      <c r="C63" s="32" t="s">
        <v>84</v>
      </c>
      <c r="D63" s="32" t="s">
        <v>231</v>
      </c>
      <c r="E63" s="33">
        <v>699166</v>
      </c>
      <c r="F63" s="33">
        <v>731497</v>
      </c>
      <c r="G63" s="33">
        <v>785551</v>
      </c>
      <c r="H63" s="33">
        <v>872971</v>
      </c>
      <c r="I63" s="33">
        <v>763750</v>
      </c>
      <c r="J63" s="33">
        <v>844333</v>
      </c>
      <c r="K63" s="33"/>
      <c r="L63" s="33">
        <v>903887</v>
      </c>
      <c r="M63" s="33">
        <v>947264</v>
      </c>
      <c r="N63" s="33"/>
    </row>
    <row r="64" spans="1:14" x14ac:dyDescent="0.25">
      <c r="A64" s="31" t="s">
        <v>318</v>
      </c>
      <c r="B64" s="15" t="s">
        <v>4</v>
      </c>
      <c r="C64" s="32" t="s">
        <v>87</v>
      </c>
      <c r="D64" s="32" t="s">
        <v>231</v>
      </c>
      <c r="E64" s="33">
        <v>384782</v>
      </c>
      <c r="F64" s="33">
        <v>419486</v>
      </c>
      <c r="G64" s="33">
        <v>455519</v>
      </c>
      <c r="H64" s="33">
        <v>519950</v>
      </c>
      <c r="I64" s="33">
        <v>462847</v>
      </c>
      <c r="J64" s="33">
        <v>489227</v>
      </c>
      <c r="K64" s="33"/>
      <c r="L64" s="33">
        <v>547780</v>
      </c>
      <c r="M64" s="33">
        <v>566516</v>
      </c>
      <c r="N64" s="33"/>
    </row>
    <row r="65" spans="1:14" x14ac:dyDescent="0.25">
      <c r="A65" s="31" t="s">
        <v>319</v>
      </c>
      <c r="B65" s="15" t="s">
        <v>4</v>
      </c>
      <c r="C65" s="32" t="s">
        <v>255</v>
      </c>
      <c r="D65" s="32" t="s">
        <v>231</v>
      </c>
      <c r="E65" s="33">
        <v>389768</v>
      </c>
      <c r="F65" s="33">
        <v>426203</v>
      </c>
      <c r="G65" s="33">
        <v>462406</v>
      </c>
      <c r="H65" s="33">
        <v>526800</v>
      </c>
      <c r="I65" s="33">
        <v>469636</v>
      </c>
      <c r="J65" s="33">
        <v>496040</v>
      </c>
      <c r="K65" s="33"/>
      <c r="L65" s="33">
        <v>554630</v>
      </c>
      <c r="M65" s="33">
        <v>573406</v>
      </c>
      <c r="N65" s="33"/>
    </row>
    <row r="66" spans="1:14" x14ac:dyDescent="0.25">
      <c r="A66" s="31" t="s">
        <v>320</v>
      </c>
      <c r="B66" s="15" t="s">
        <v>4</v>
      </c>
      <c r="C66" s="32" t="s">
        <v>257</v>
      </c>
      <c r="D66" s="32" t="s">
        <v>231</v>
      </c>
      <c r="E66" s="33">
        <v>4986</v>
      </c>
      <c r="F66" s="33">
        <v>6717</v>
      </c>
      <c r="G66" s="33">
        <v>6887</v>
      </c>
      <c r="H66" s="33">
        <v>6850</v>
      </c>
      <c r="I66" s="33">
        <v>6789</v>
      </c>
      <c r="J66" s="33">
        <v>6813</v>
      </c>
      <c r="K66" s="33"/>
      <c r="L66" s="33">
        <v>6850</v>
      </c>
      <c r="M66" s="33">
        <v>6890</v>
      </c>
      <c r="N66" s="33"/>
    </row>
    <row r="67" spans="1:14" x14ac:dyDescent="0.25">
      <c r="A67" s="31" t="s">
        <v>321</v>
      </c>
      <c r="B67" s="15" t="s">
        <v>4</v>
      </c>
      <c r="C67" s="32" t="s">
        <v>88</v>
      </c>
      <c r="D67" s="32" t="s">
        <v>231</v>
      </c>
      <c r="E67" s="33">
        <v>557084</v>
      </c>
      <c r="F67" s="33">
        <v>567824</v>
      </c>
      <c r="G67" s="33">
        <v>618301</v>
      </c>
      <c r="H67" s="33">
        <v>686887</v>
      </c>
      <c r="I67" s="33">
        <v>596447</v>
      </c>
      <c r="J67" s="33">
        <v>642253</v>
      </c>
      <c r="K67" s="33"/>
      <c r="L67" s="33">
        <v>694961</v>
      </c>
      <c r="M67" s="33">
        <v>718887</v>
      </c>
      <c r="N67" s="33"/>
    </row>
    <row r="68" spans="1:14" x14ac:dyDescent="0.25">
      <c r="A68" s="31" t="s">
        <v>322</v>
      </c>
      <c r="B68" s="15" t="s">
        <v>4</v>
      </c>
      <c r="C68" s="32" t="s">
        <v>90</v>
      </c>
      <c r="D68" s="32" t="s">
        <v>231</v>
      </c>
      <c r="E68" s="33">
        <v>82950</v>
      </c>
      <c r="F68" s="33">
        <v>160048</v>
      </c>
      <c r="G68" s="33">
        <v>124101</v>
      </c>
      <c r="H68" s="33">
        <v>148120</v>
      </c>
      <c r="I68" s="33">
        <v>130302</v>
      </c>
      <c r="J68" s="33">
        <v>142649</v>
      </c>
      <c r="K68" s="33"/>
      <c r="L68" s="33">
        <v>168625</v>
      </c>
      <c r="M68" s="33">
        <v>186519</v>
      </c>
      <c r="N68" s="33"/>
    </row>
    <row r="69" spans="1:14" x14ac:dyDescent="0.25">
      <c r="A69" s="31" t="s">
        <v>323</v>
      </c>
      <c r="B69" s="15" t="s">
        <v>4</v>
      </c>
      <c r="C69" s="32" t="s">
        <v>91</v>
      </c>
      <c r="D69" s="32" t="s">
        <v>231</v>
      </c>
      <c r="E69" s="33">
        <v>186569</v>
      </c>
      <c r="F69" s="33">
        <v>105476</v>
      </c>
      <c r="G69" s="33">
        <v>155828</v>
      </c>
      <c r="H69" s="33">
        <v>154647</v>
      </c>
      <c r="I69" s="33">
        <v>123917</v>
      </c>
      <c r="J69" s="33">
        <v>147063</v>
      </c>
      <c r="K69" s="33"/>
      <c r="L69" s="33">
        <v>132426</v>
      </c>
      <c r="M69" s="33">
        <v>129479</v>
      </c>
      <c r="N69" s="33"/>
    </row>
    <row r="70" spans="1:14" x14ac:dyDescent="0.25">
      <c r="A70" s="31" t="s">
        <v>324</v>
      </c>
      <c r="B70" s="15" t="s">
        <v>4</v>
      </c>
      <c r="C70" s="32" t="s">
        <v>92</v>
      </c>
      <c r="D70" s="32" t="s">
        <v>231</v>
      </c>
      <c r="E70" s="33">
        <v>27805</v>
      </c>
      <c r="F70" s="33">
        <v>32114</v>
      </c>
      <c r="G70" s="33">
        <v>31969</v>
      </c>
      <c r="H70" s="33">
        <v>44207</v>
      </c>
      <c r="I70" s="33">
        <v>34108</v>
      </c>
      <c r="J70" s="33">
        <v>40515</v>
      </c>
      <c r="K70" s="33"/>
      <c r="L70" s="33">
        <v>52440</v>
      </c>
      <c r="M70" s="33">
        <v>58053</v>
      </c>
      <c r="N70" s="33"/>
    </row>
    <row r="71" spans="1:14" x14ac:dyDescent="0.25">
      <c r="A71" s="31" t="s">
        <v>325</v>
      </c>
      <c r="B71" s="15" t="s">
        <v>4</v>
      </c>
      <c r="C71" s="32" t="s">
        <v>263</v>
      </c>
      <c r="D71" s="32" t="s">
        <v>231</v>
      </c>
      <c r="E71" s="33">
        <v>49438</v>
      </c>
      <c r="F71" s="33">
        <v>54497</v>
      </c>
      <c r="G71" s="33">
        <v>61658</v>
      </c>
      <c r="H71" s="33">
        <v>68130</v>
      </c>
      <c r="I71" s="33">
        <v>63788</v>
      </c>
      <c r="J71" s="33">
        <v>65535</v>
      </c>
      <c r="K71" s="33"/>
      <c r="L71" s="33">
        <v>68867</v>
      </c>
      <c r="M71" s="33">
        <v>70571</v>
      </c>
      <c r="N71" s="33"/>
    </row>
    <row r="72" spans="1:14" x14ac:dyDescent="0.25">
      <c r="A72" s="31" t="s">
        <v>326</v>
      </c>
      <c r="B72" s="15" t="s">
        <v>4</v>
      </c>
      <c r="C72" s="32" t="s">
        <v>265</v>
      </c>
      <c r="D72" s="32" t="s">
        <v>231</v>
      </c>
      <c r="E72" s="33">
        <v>49443</v>
      </c>
      <c r="F72" s="33">
        <v>54502</v>
      </c>
      <c r="G72" s="33">
        <v>61663</v>
      </c>
      <c r="H72" s="33">
        <v>68135</v>
      </c>
      <c r="I72" s="33">
        <v>63793</v>
      </c>
      <c r="J72" s="33">
        <v>65540</v>
      </c>
      <c r="K72" s="33"/>
      <c r="L72" s="33">
        <v>68872</v>
      </c>
      <c r="M72" s="33">
        <v>70576</v>
      </c>
      <c r="N72" s="33"/>
    </row>
    <row r="73" spans="1:14" x14ac:dyDescent="0.25">
      <c r="A73" s="31" t="s">
        <v>327</v>
      </c>
      <c r="B73" s="15" t="s">
        <v>4</v>
      </c>
      <c r="C73" s="32" t="s">
        <v>93</v>
      </c>
      <c r="D73" s="32" t="s">
        <v>231</v>
      </c>
      <c r="E73" s="33">
        <v>425643</v>
      </c>
      <c r="F73" s="33">
        <v>462176</v>
      </c>
      <c r="G73" s="33">
        <v>503279</v>
      </c>
      <c r="H73" s="33">
        <v>561093</v>
      </c>
      <c r="I73" s="33">
        <v>517959</v>
      </c>
      <c r="J73" s="33">
        <v>529663</v>
      </c>
      <c r="K73" s="33"/>
      <c r="L73" s="33">
        <v>580565</v>
      </c>
      <c r="M73" s="33">
        <v>600702</v>
      </c>
      <c r="N73" s="33"/>
    </row>
    <row r="74" spans="1:14" x14ac:dyDescent="0.25">
      <c r="A74" s="31" t="s">
        <v>328</v>
      </c>
      <c r="B74" s="15" t="s">
        <v>4</v>
      </c>
      <c r="C74" s="32" t="s">
        <v>94</v>
      </c>
      <c r="D74" s="32" t="s">
        <v>231</v>
      </c>
      <c r="E74" s="33">
        <v>119302</v>
      </c>
      <c r="F74" s="33">
        <v>130002</v>
      </c>
      <c r="G74" s="33">
        <v>144387</v>
      </c>
      <c r="H74" s="33">
        <v>153919</v>
      </c>
      <c r="I74" s="33"/>
      <c r="J74" s="33"/>
      <c r="K74" s="33"/>
      <c r="L74" s="33">
        <v>156979</v>
      </c>
      <c r="M74" s="33">
        <v>160134</v>
      </c>
      <c r="N74" s="33"/>
    </row>
    <row r="75" spans="1:14" x14ac:dyDescent="0.25">
      <c r="A75" s="31" t="s">
        <v>329</v>
      </c>
      <c r="B75" s="15" t="s">
        <v>4</v>
      </c>
      <c r="C75" s="32" t="s">
        <v>269</v>
      </c>
      <c r="D75" s="32" t="s">
        <v>231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1:14" x14ac:dyDescent="0.25">
      <c r="A76" s="31" t="s">
        <v>330</v>
      </c>
      <c r="B76" s="15" t="s">
        <v>4</v>
      </c>
      <c r="C76" s="32" t="s">
        <v>271</v>
      </c>
      <c r="D76" s="32" t="s">
        <v>231</v>
      </c>
      <c r="E76" s="33">
        <v>1908</v>
      </c>
      <c r="F76" s="33">
        <v>3610</v>
      </c>
      <c r="G76" s="33">
        <v>2295</v>
      </c>
      <c r="H76" s="33">
        <v>2110</v>
      </c>
      <c r="I76" s="33">
        <v>2388</v>
      </c>
      <c r="J76" s="33">
        <v>2109</v>
      </c>
      <c r="K76" s="33"/>
      <c r="L76" s="33">
        <v>2210</v>
      </c>
      <c r="M76" s="33">
        <v>2573</v>
      </c>
      <c r="N76" s="33"/>
    </row>
    <row r="77" spans="1:14" x14ac:dyDescent="0.25">
      <c r="A77" s="31" t="s">
        <v>331</v>
      </c>
      <c r="B77" s="15" t="s">
        <v>4</v>
      </c>
      <c r="C77" s="32" t="s">
        <v>273</v>
      </c>
      <c r="D77" s="32" t="s">
        <v>274</v>
      </c>
      <c r="E77" s="35">
        <v>17</v>
      </c>
      <c r="F77" s="35">
        <v>13.7</v>
      </c>
      <c r="G77" s="35">
        <v>16.899999999999999</v>
      </c>
      <c r="H77" s="35">
        <v>15.8</v>
      </c>
      <c r="I77" s="35">
        <v>15.4</v>
      </c>
      <c r="J77" s="35">
        <v>16.2</v>
      </c>
      <c r="K77" s="35">
        <v>15.8</v>
      </c>
      <c r="L77" s="35">
        <v>13.6</v>
      </c>
      <c r="M77" s="35">
        <v>16.3</v>
      </c>
      <c r="N77" s="35">
        <v>14.9</v>
      </c>
    </row>
    <row r="78" spans="1:14" x14ac:dyDescent="0.25">
      <c r="A78" s="31" t="s">
        <v>332</v>
      </c>
      <c r="B78" s="15" t="s">
        <v>4</v>
      </c>
      <c r="C78" s="32" t="s">
        <v>276</v>
      </c>
      <c r="D78" s="32" t="s">
        <v>274</v>
      </c>
      <c r="E78" s="35">
        <v>1.2</v>
      </c>
      <c r="F78" s="35">
        <v>1</v>
      </c>
      <c r="G78" s="35">
        <v>1.3</v>
      </c>
      <c r="H78" s="35">
        <v>1.3</v>
      </c>
      <c r="I78" s="35">
        <v>1.3</v>
      </c>
      <c r="J78" s="35">
        <v>1.3</v>
      </c>
      <c r="K78" s="35">
        <v>1.3</v>
      </c>
      <c r="L78" s="35">
        <v>1.1000000000000001</v>
      </c>
      <c r="M78" s="35">
        <v>1.2</v>
      </c>
      <c r="N78" s="35">
        <v>1.1000000000000001</v>
      </c>
    </row>
    <row r="79" spans="1:14" x14ac:dyDescent="0.25">
      <c r="A79" s="31" t="s">
        <v>333</v>
      </c>
      <c r="B79" s="15" t="s">
        <v>4</v>
      </c>
      <c r="C79" s="32" t="s">
        <v>278</v>
      </c>
      <c r="D79" s="32" t="s">
        <v>274</v>
      </c>
      <c r="E79" s="35">
        <v>11.46</v>
      </c>
      <c r="F79" s="35">
        <v>11.66</v>
      </c>
      <c r="G79" s="35">
        <v>12.17</v>
      </c>
      <c r="H79" s="35">
        <v>12.05</v>
      </c>
      <c r="I79" s="35">
        <v>12.15</v>
      </c>
      <c r="J79" s="35">
        <v>12.28</v>
      </c>
      <c r="K79" s="35"/>
      <c r="L79" s="35">
        <v>11.74</v>
      </c>
      <c r="M79" s="35">
        <v>11.65</v>
      </c>
      <c r="N79" s="35"/>
    </row>
    <row r="80" spans="1:14" x14ac:dyDescent="0.25">
      <c r="A80" s="31" t="s">
        <v>334</v>
      </c>
      <c r="B80" s="15" t="s">
        <v>4</v>
      </c>
      <c r="C80" s="32" t="s">
        <v>124</v>
      </c>
      <c r="D80" s="32" t="s">
        <v>274</v>
      </c>
      <c r="E80" s="35">
        <v>14.29</v>
      </c>
      <c r="F80" s="35">
        <v>14.72</v>
      </c>
      <c r="G80" s="35">
        <v>14.83</v>
      </c>
      <c r="H80" s="35">
        <v>14.08</v>
      </c>
      <c r="I80" s="35">
        <v>14.83</v>
      </c>
      <c r="J80" s="35">
        <v>14.86</v>
      </c>
      <c r="K80" s="35"/>
      <c r="L80" s="35">
        <v>14.07</v>
      </c>
      <c r="M80" s="35">
        <v>14.43</v>
      </c>
      <c r="N80" s="35"/>
    </row>
    <row r="81" spans="1:14" x14ac:dyDescent="0.25">
      <c r="A81" s="31" t="s">
        <v>335</v>
      </c>
      <c r="B81" s="15" t="s">
        <v>4</v>
      </c>
      <c r="C81" s="32" t="s">
        <v>121</v>
      </c>
      <c r="D81" s="32" t="s">
        <v>274</v>
      </c>
      <c r="E81" s="35">
        <v>10.210000000000001</v>
      </c>
      <c r="F81" s="35">
        <v>10.220000000000001</v>
      </c>
      <c r="G81" s="35">
        <v>10.24</v>
      </c>
      <c r="H81" s="35">
        <v>10.24</v>
      </c>
      <c r="I81" s="35">
        <v>10.24</v>
      </c>
      <c r="J81" s="35">
        <v>10.24</v>
      </c>
      <c r="K81" s="35"/>
      <c r="L81" s="35">
        <v>10.24</v>
      </c>
      <c r="M81" s="35">
        <v>10.23</v>
      </c>
      <c r="N81" s="35"/>
    </row>
    <row r="82" spans="1:14" x14ac:dyDescent="0.25">
      <c r="A82" s="31" t="s">
        <v>336</v>
      </c>
      <c r="B82" s="15" t="s">
        <v>4</v>
      </c>
      <c r="C82" s="32" t="s">
        <v>21</v>
      </c>
      <c r="D82" s="32" t="s">
        <v>274</v>
      </c>
      <c r="E82" s="35">
        <v>6.36</v>
      </c>
      <c r="F82" s="35">
        <v>6.65</v>
      </c>
      <c r="G82" s="35">
        <v>6.94</v>
      </c>
      <c r="H82" s="35">
        <v>6.82</v>
      </c>
      <c r="I82" s="35">
        <v>7.27</v>
      </c>
      <c r="J82" s="35">
        <v>6.98</v>
      </c>
      <c r="K82" s="35"/>
      <c r="L82" s="35">
        <v>6.71</v>
      </c>
      <c r="M82" s="35">
        <v>6.58</v>
      </c>
      <c r="N82" s="35"/>
    </row>
    <row r="83" spans="1:14" x14ac:dyDescent="0.25">
      <c r="A83" s="31" t="s">
        <v>337</v>
      </c>
      <c r="B83" s="15" t="s">
        <v>4</v>
      </c>
      <c r="C83" s="32" t="s">
        <v>127</v>
      </c>
      <c r="D83" s="32" t="s">
        <v>274</v>
      </c>
      <c r="E83" s="35">
        <v>131</v>
      </c>
      <c r="F83" s="35">
        <v>124</v>
      </c>
      <c r="G83" s="35">
        <v>123</v>
      </c>
      <c r="H83" s="35">
        <v>127</v>
      </c>
      <c r="I83" s="35">
        <v>124</v>
      </c>
      <c r="J83" s="35">
        <v>130</v>
      </c>
      <c r="K83" s="35"/>
      <c r="L83" s="35">
        <v>117</v>
      </c>
      <c r="M83" s="35">
        <v>122</v>
      </c>
      <c r="N83" s="35"/>
    </row>
    <row r="84" spans="1:14" x14ac:dyDescent="0.25">
      <c r="A84" s="31" t="s">
        <v>338</v>
      </c>
      <c r="B84" s="15" t="s">
        <v>4</v>
      </c>
      <c r="C84" s="32" t="s">
        <v>128</v>
      </c>
      <c r="D84" s="32" t="s">
        <v>274</v>
      </c>
      <c r="E84" s="35">
        <v>128</v>
      </c>
      <c r="F84" s="35">
        <v>118</v>
      </c>
      <c r="G84" s="35">
        <v>118</v>
      </c>
      <c r="H84" s="35">
        <v>115</v>
      </c>
      <c r="I84" s="35">
        <v>114</v>
      </c>
      <c r="J84" s="35">
        <v>116</v>
      </c>
      <c r="K84" s="35"/>
      <c r="L84" s="35">
        <v>112</v>
      </c>
      <c r="M84" s="35">
        <v>114</v>
      </c>
      <c r="N84" s="35"/>
    </row>
    <row r="85" spans="1:14" x14ac:dyDescent="0.25">
      <c r="A85" s="31" t="s">
        <v>339</v>
      </c>
      <c r="B85" s="15" t="s">
        <v>4</v>
      </c>
      <c r="C85" s="32" t="s">
        <v>285</v>
      </c>
      <c r="D85" s="32" t="s">
        <v>274</v>
      </c>
      <c r="E85" s="35">
        <v>37.5</v>
      </c>
      <c r="F85" s="35">
        <v>32.6</v>
      </c>
      <c r="G85" s="35">
        <v>29.9</v>
      </c>
      <c r="H85" s="35">
        <v>29.3</v>
      </c>
      <c r="I85" s="35">
        <v>32.1</v>
      </c>
      <c r="J85" s="35">
        <v>26.9</v>
      </c>
      <c r="K85" s="35">
        <v>29.4</v>
      </c>
      <c r="L85" s="35">
        <v>29.1</v>
      </c>
      <c r="M85" s="35">
        <v>24.7</v>
      </c>
      <c r="N85" s="35">
        <v>26.7</v>
      </c>
    </row>
    <row r="86" spans="1:14" x14ac:dyDescent="0.25">
      <c r="A86" s="31" t="s">
        <v>340</v>
      </c>
      <c r="B86" s="15" t="s">
        <v>4</v>
      </c>
      <c r="C86" s="32" t="s">
        <v>287</v>
      </c>
      <c r="D86" s="32" t="s">
        <v>274</v>
      </c>
      <c r="E86" s="35">
        <v>0.13</v>
      </c>
      <c r="F86" s="35">
        <v>0.57999999999999996</v>
      </c>
      <c r="G86" s="35">
        <v>0.16</v>
      </c>
      <c r="H86" s="35">
        <v>0.09</v>
      </c>
      <c r="I86" s="35">
        <v>0.05</v>
      </c>
      <c r="J86" s="35">
        <v>0.19</v>
      </c>
      <c r="K86" s="35">
        <v>0.12</v>
      </c>
      <c r="L86" s="35">
        <v>0.12</v>
      </c>
      <c r="M86" s="35">
        <v>0.2</v>
      </c>
      <c r="N86" s="35">
        <v>0.17</v>
      </c>
    </row>
    <row r="87" spans="1:14" x14ac:dyDescent="0.25">
      <c r="A87" s="31" t="s">
        <v>341</v>
      </c>
      <c r="B87" s="15" t="s">
        <v>4</v>
      </c>
      <c r="C87" s="32" t="s">
        <v>289</v>
      </c>
      <c r="D87" s="32" t="s">
        <v>274</v>
      </c>
      <c r="E87" s="35">
        <v>1.28</v>
      </c>
      <c r="F87" s="35">
        <v>1.58</v>
      </c>
      <c r="G87" s="35">
        <v>1.49</v>
      </c>
      <c r="H87" s="35">
        <v>1.3</v>
      </c>
      <c r="I87" s="35">
        <v>1.45</v>
      </c>
      <c r="J87" s="35">
        <v>1.37</v>
      </c>
      <c r="K87" s="35"/>
      <c r="L87" s="35">
        <v>1.24</v>
      </c>
      <c r="M87" s="35">
        <v>1.2</v>
      </c>
      <c r="N87" s="35"/>
    </row>
    <row r="88" spans="1:14" x14ac:dyDescent="0.25">
      <c r="A88" s="31" t="s">
        <v>342</v>
      </c>
      <c r="B88" s="15" t="s">
        <v>4</v>
      </c>
      <c r="C88" s="32" t="s">
        <v>291</v>
      </c>
      <c r="D88" s="32" t="s">
        <v>274</v>
      </c>
      <c r="E88" s="35">
        <v>0.49</v>
      </c>
      <c r="F88" s="35">
        <v>0.85</v>
      </c>
      <c r="G88" s="35">
        <v>0.5</v>
      </c>
      <c r="H88" s="35">
        <v>0.4</v>
      </c>
      <c r="I88" s="35">
        <v>0.51</v>
      </c>
      <c r="J88" s="35">
        <v>0.43</v>
      </c>
      <c r="K88" s="35"/>
      <c r="L88" s="35">
        <v>0.4</v>
      </c>
      <c r="M88" s="35">
        <v>0.45</v>
      </c>
      <c r="N88" s="35"/>
    </row>
    <row r="89" spans="1:14" x14ac:dyDescent="0.25">
      <c r="A89" s="31" t="s">
        <v>343</v>
      </c>
      <c r="B89" s="15" t="s">
        <v>4</v>
      </c>
      <c r="C89" s="32" t="s">
        <v>293</v>
      </c>
      <c r="D89" s="32" t="s">
        <v>274</v>
      </c>
      <c r="E89" s="35">
        <v>2.21</v>
      </c>
      <c r="F89" s="35">
        <v>2.57</v>
      </c>
      <c r="G89" s="35">
        <v>2.44</v>
      </c>
      <c r="H89" s="35">
        <v>2.31</v>
      </c>
      <c r="I89" s="35">
        <v>2.35</v>
      </c>
      <c r="J89" s="35">
        <v>2.5299999999999998</v>
      </c>
      <c r="K89" s="35">
        <v>2.44</v>
      </c>
      <c r="L89" s="35">
        <v>1.96</v>
      </c>
      <c r="M89" s="35">
        <v>2.16</v>
      </c>
      <c r="N89" s="35">
        <v>2.06</v>
      </c>
    </row>
    <row r="90" spans="1:14" x14ac:dyDescent="0.25">
      <c r="A90" s="31" t="s">
        <v>344</v>
      </c>
      <c r="B90" s="15" t="s">
        <v>4</v>
      </c>
      <c r="C90" s="32" t="s">
        <v>295</v>
      </c>
      <c r="D90" s="32" t="s">
        <v>274</v>
      </c>
      <c r="E90" s="35"/>
      <c r="F90" s="35"/>
      <c r="G90" s="35"/>
      <c r="H90" s="35"/>
      <c r="I90" s="35"/>
      <c r="J90" s="35"/>
      <c r="K90" s="35"/>
      <c r="L90" s="35">
        <v>55</v>
      </c>
      <c r="M90" s="35">
        <v>50</v>
      </c>
      <c r="N90" s="35"/>
    </row>
    <row r="91" spans="1:14" x14ac:dyDescent="0.25">
      <c r="A91" s="31" t="s">
        <v>345</v>
      </c>
      <c r="B91" s="15" t="s">
        <v>4</v>
      </c>
      <c r="C91" s="32" t="s">
        <v>297</v>
      </c>
      <c r="D91" s="32" t="s">
        <v>298</v>
      </c>
      <c r="E91" s="33">
        <v>8173</v>
      </c>
      <c r="F91" s="33">
        <v>7962</v>
      </c>
      <c r="G91" s="33">
        <v>7865</v>
      </c>
      <c r="H91" s="33">
        <v>7610</v>
      </c>
      <c r="I91" s="33"/>
      <c r="J91" s="33"/>
      <c r="K91" s="33"/>
      <c r="L91" s="33"/>
      <c r="M91" s="33"/>
      <c r="N91" s="33"/>
    </row>
    <row r="92" spans="1:14" x14ac:dyDescent="0.25">
      <c r="A92" s="31" t="s">
        <v>346</v>
      </c>
      <c r="B92" s="15" t="s">
        <v>4</v>
      </c>
      <c r="C92" s="32" t="s">
        <v>116</v>
      </c>
      <c r="D92" s="32" t="s">
        <v>298</v>
      </c>
      <c r="E92" s="33"/>
      <c r="F92" s="33">
        <v>187</v>
      </c>
      <c r="G92" s="33">
        <v>184</v>
      </c>
      <c r="H92" s="33">
        <v>184</v>
      </c>
      <c r="I92" s="33"/>
      <c r="J92" s="33"/>
      <c r="K92" s="33"/>
      <c r="L92" s="33"/>
      <c r="M92" s="33"/>
      <c r="N92" s="33"/>
    </row>
    <row r="93" spans="1:14" x14ac:dyDescent="0.25">
      <c r="A93" s="31" t="s">
        <v>347</v>
      </c>
      <c r="B93" s="15" t="s">
        <v>4</v>
      </c>
      <c r="C93" s="32" t="s">
        <v>301</v>
      </c>
      <c r="D93" s="32" t="s">
        <v>247</v>
      </c>
      <c r="E93" s="35"/>
      <c r="F93" s="35"/>
      <c r="G93" s="35"/>
      <c r="H93" s="35"/>
      <c r="I93" s="35"/>
      <c r="J93" s="35"/>
      <c r="K93" s="35"/>
      <c r="L93" s="35"/>
      <c r="M93" s="35"/>
      <c r="N93" s="35"/>
    </row>
    <row r="94" spans="1:14" x14ac:dyDescent="0.25">
      <c r="A94" s="36" t="s">
        <v>348</v>
      </c>
      <c r="B94" s="37" t="s">
        <v>4</v>
      </c>
      <c r="C94" s="38" t="s">
        <v>303</v>
      </c>
      <c r="D94" s="38" t="s">
        <v>231</v>
      </c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spans="1:14" x14ac:dyDescent="0.25">
      <c r="A95" s="31" t="s">
        <v>349</v>
      </c>
      <c r="B95" s="15" t="s">
        <v>5</v>
      </c>
      <c r="C95" s="32" t="s">
        <v>73</v>
      </c>
      <c r="D95" s="32" t="s">
        <v>231</v>
      </c>
      <c r="E95" s="33">
        <v>10240</v>
      </c>
      <c r="F95" s="33">
        <v>11975</v>
      </c>
      <c r="G95" s="33">
        <v>11814</v>
      </c>
      <c r="H95" s="33">
        <v>11727</v>
      </c>
      <c r="I95" s="33">
        <v>2799</v>
      </c>
      <c r="J95" s="33">
        <v>3093</v>
      </c>
      <c r="K95" s="33">
        <v>5892</v>
      </c>
      <c r="L95" s="33">
        <v>2693</v>
      </c>
      <c r="M95" s="33">
        <v>3012</v>
      </c>
      <c r="N95" s="33">
        <v>5705</v>
      </c>
    </row>
    <row r="96" spans="1:14" x14ac:dyDescent="0.25">
      <c r="A96" s="31" t="s">
        <v>350</v>
      </c>
      <c r="B96" s="15" t="s">
        <v>5</v>
      </c>
      <c r="C96" s="32" t="s">
        <v>78</v>
      </c>
      <c r="D96" s="32" t="s">
        <v>231</v>
      </c>
      <c r="E96" s="33">
        <v>532</v>
      </c>
      <c r="F96" s="33">
        <v>1463</v>
      </c>
      <c r="G96" s="33">
        <v>519</v>
      </c>
      <c r="H96" s="33">
        <v>228</v>
      </c>
      <c r="I96" s="33">
        <v>103</v>
      </c>
      <c r="J96" s="33">
        <v>56</v>
      </c>
      <c r="K96" s="33">
        <v>159</v>
      </c>
      <c r="L96" s="33">
        <v>31</v>
      </c>
      <c r="M96" s="33">
        <v>90</v>
      </c>
      <c r="N96" s="33">
        <v>121</v>
      </c>
    </row>
    <row r="97" spans="1:14" x14ac:dyDescent="0.25">
      <c r="A97" s="31" t="s">
        <v>351</v>
      </c>
      <c r="B97" s="15" t="s">
        <v>5</v>
      </c>
      <c r="C97" s="32" t="s">
        <v>74</v>
      </c>
      <c r="D97" s="32" t="s">
        <v>231</v>
      </c>
      <c r="E97" s="33">
        <v>3428</v>
      </c>
      <c r="F97" s="33">
        <v>2805</v>
      </c>
      <c r="G97" s="33">
        <v>2907</v>
      </c>
      <c r="H97" s="33">
        <v>2861</v>
      </c>
      <c r="I97" s="33">
        <v>747</v>
      </c>
      <c r="J97" s="33">
        <v>698</v>
      </c>
      <c r="K97" s="33">
        <v>1445</v>
      </c>
      <c r="L97" s="33">
        <v>790</v>
      </c>
      <c r="M97" s="33">
        <v>790</v>
      </c>
      <c r="N97" s="33">
        <v>1580</v>
      </c>
    </row>
    <row r="98" spans="1:14" x14ac:dyDescent="0.25">
      <c r="A98" s="31" t="s">
        <v>352</v>
      </c>
      <c r="B98" s="15" t="s">
        <v>5</v>
      </c>
      <c r="C98" s="32" t="s">
        <v>75</v>
      </c>
      <c r="D98" s="32" t="s">
        <v>231</v>
      </c>
      <c r="E98" s="33">
        <v>2052</v>
      </c>
      <c r="F98" s="33">
        <v>2028</v>
      </c>
      <c r="G98" s="33">
        <v>2060</v>
      </c>
      <c r="H98" s="33">
        <v>2251</v>
      </c>
      <c r="I98" s="33">
        <v>533</v>
      </c>
      <c r="J98" s="33">
        <v>590</v>
      </c>
      <c r="K98" s="33">
        <v>1123</v>
      </c>
      <c r="L98" s="33">
        <v>587</v>
      </c>
      <c r="M98" s="33">
        <v>596</v>
      </c>
      <c r="N98" s="33">
        <v>1183</v>
      </c>
    </row>
    <row r="99" spans="1:14" x14ac:dyDescent="0.25">
      <c r="A99" s="31" t="s">
        <v>353</v>
      </c>
      <c r="B99" s="15" t="s">
        <v>5</v>
      </c>
      <c r="C99" s="32" t="s">
        <v>236</v>
      </c>
      <c r="D99" s="32" t="s">
        <v>231</v>
      </c>
      <c r="E99" s="33">
        <v>13668</v>
      </c>
      <c r="F99" s="33">
        <v>14780</v>
      </c>
      <c r="G99" s="33">
        <v>14721</v>
      </c>
      <c r="H99" s="33">
        <v>14588</v>
      </c>
      <c r="I99" s="33">
        <v>3546</v>
      </c>
      <c r="J99" s="33">
        <v>3791</v>
      </c>
      <c r="K99" s="33">
        <v>7337</v>
      </c>
      <c r="L99" s="33">
        <v>3483</v>
      </c>
      <c r="M99" s="33">
        <v>3802</v>
      </c>
      <c r="N99" s="33">
        <v>7285</v>
      </c>
    </row>
    <row r="100" spans="1:14" x14ac:dyDescent="0.25">
      <c r="A100" s="31" t="s">
        <v>354</v>
      </c>
      <c r="B100" s="15" t="s">
        <v>5</v>
      </c>
      <c r="C100" s="32" t="s">
        <v>77</v>
      </c>
      <c r="D100" s="32" t="s">
        <v>231</v>
      </c>
      <c r="E100" s="33">
        <v>6173</v>
      </c>
      <c r="F100" s="33">
        <v>5569</v>
      </c>
      <c r="G100" s="33">
        <v>5222</v>
      </c>
      <c r="H100" s="33">
        <v>5239</v>
      </c>
      <c r="I100" s="33">
        <v>1339</v>
      </c>
      <c r="J100" s="33">
        <v>1323</v>
      </c>
      <c r="K100" s="33">
        <v>2662</v>
      </c>
      <c r="L100" s="33">
        <v>1328</v>
      </c>
      <c r="M100" s="33">
        <v>1287</v>
      </c>
      <c r="N100" s="33">
        <v>2615</v>
      </c>
    </row>
    <row r="101" spans="1:14" x14ac:dyDescent="0.25">
      <c r="A101" s="31" t="s">
        <v>355</v>
      </c>
      <c r="B101" s="15" t="s">
        <v>5</v>
      </c>
      <c r="C101" s="32" t="s">
        <v>239</v>
      </c>
      <c r="D101" s="32" t="s">
        <v>231</v>
      </c>
      <c r="E101" s="33">
        <v>4029</v>
      </c>
      <c r="F101" s="33">
        <v>3544</v>
      </c>
      <c r="G101" s="33">
        <v>3431</v>
      </c>
      <c r="H101" s="33">
        <v>3348</v>
      </c>
      <c r="I101" s="33">
        <v>877</v>
      </c>
      <c r="J101" s="33">
        <v>857</v>
      </c>
      <c r="K101" s="33">
        <v>1734</v>
      </c>
      <c r="L101" s="33">
        <v>843</v>
      </c>
      <c r="M101" s="33">
        <v>830</v>
      </c>
      <c r="N101" s="33">
        <v>1673</v>
      </c>
    </row>
    <row r="102" spans="1:14" x14ac:dyDescent="0.25">
      <c r="A102" s="31" t="s">
        <v>356</v>
      </c>
      <c r="B102" s="15" t="s">
        <v>5</v>
      </c>
      <c r="C102" s="32" t="s">
        <v>80</v>
      </c>
      <c r="D102" s="32" t="s">
        <v>231</v>
      </c>
      <c r="E102" s="33">
        <v>6963</v>
      </c>
      <c r="F102" s="33">
        <v>7748</v>
      </c>
      <c r="G102" s="33">
        <v>8980</v>
      </c>
      <c r="H102" s="33">
        <v>9121</v>
      </c>
      <c r="I102" s="33">
        <v>2104</v>
      </c>
      <c r="J102" s="33">
        <v>2412</v>
      </c>
      <c r="K102" s="33">
        <v>4516</v>
      </c>
      <c r="L102" s="33">
        <v>2124</v>
      </c>
      <c r="M102" s="33">
        <v>2425</v>
      </c>
      <c r="N102" s="33">
        <v>4549</v>
      </c>
    </row>
    <row r="103" spans="1:14" x14ac:dyDescent="0.25">
      <c r="A103" s="31" t="s">
        <v>357</v>
      </c>
      <c r="B103" s="15" t="s">
        <v>5</v>
      </c>
      <c r="C103" s="32" t="s">
        <v>242</v>
      </c>
      <c r="D103" s="32" t="s">
        <v>231</v>
      </c>
      <c r="E103" s="33">
        <v>2356</v>
      </c>
      <c r="F103" s="33">
        <v>2669</v>
      </c>
      <c r="G103" s="33">
        <v>3326</v>
      </c>
      <c r="H103" s="33">
        <v>3280</v>
      </c>
      <c r="I103" s="33">
        <v>764</v>
      </c>
      <c r="J103" s="33">
        <v>910</v>
      </c>
      <c r="K103" s="33">
        <v>1674</v>
      </c>
      <c r="L103" s="33">
        <v>840</v>
      </c>
      <c r="M103" s="33">
        <v>949</v>
      </c>
      <c r="N103" s="33">
        <v>1789</v>
      </c>
    </row>
    <row r="104" spans="1:14" x14ac:dyDescent="0.25">
      <c r="A104" s="31" t="s">
        <v>358</v>
      </c>
      <c r="B104" s="15" t="s">
        <v>5</v>
      </c>
      <c r="C104" s="32" t="s">
        <v>244</v>
      </c>
      <c r="D104" s="32" t="s">
        <v>231</v>
      </c>
      <c r="E104" s="34">
        <v>4472</v>
      </c>
      <c r="F104" s="34">
        <v>4910</v>
      </c>
      <c r="G104" s="34">
        <v>5455</v>
      </c>
      <c r="H104" s="34">
        <v>5630</v>
      </c>
      <c r="I104" s="34">
        <v>1290</v>
      </c>
      <c r="J104" s="34">
        <v>1453</v>
      </c>
      <c r="K104" s="34">
        <v>2743</v>
      </c>
      <c r="L104" s="34">
        <v>1238</v>
      </c>
      <c r="M104" s="34">
        <v>1428</v>
      </c>
      <c r="N104" s="34">
        <v>2666</v>
      </c>
    </row>
    <row r="105" spans="1:14" x14ac:dyDescent="0.25">
      <c r="A105" s="31" t="s">
        <v>359</v>
      </c>
      <c r="B105" s="15" t="s">
        <v>5</v>
      </c>
      <c r="C105" s="32" t="s">
        <v>246</v>
      </c>
      <c r="D105" s="32" t="s">
        <v>247</v>
      </c>
      <c r="E105" s="35">
        <v>17.47</v>
      </c>
      <c r="F105" s="35">
        <v>19.07</v>
      </c>
      <c r="G105" s="35">
        <v>21.12</v>
      </c>
      <c r="H105" s="35">
        <v>21.69</v>
      </c>
      <c r="I105" s="35">
        <v>4.9800000000000004</v>
      </c>
      <c r="J105" s="35">
        <v>5.6</v>
      </c>
      <c r="K105" s="35">
        <v>10.58</v>
      </c>
      <c r="L105" s="35">
        <v>4.76</v>
      </c>
      <c r="M105" s="35">
        <v>5.49</v>
      </c>
      <c r="N105" s="35">
        <v>10.25</v>
      </c>
    </row>
    <row r="106" spans="1:14" x14ac:dyDescent="0.25">
      <c r="A106" s="31" t="s">
        <v>360</v>
      </c>
      <c r="B106" s="15" t="s">
        <v>5</v>
      </c>
      <c r="C106" s="32" t="s">
        <v>249</v>
      </c>
      <c r="D106" s="32" t="s">
        <v>231</v>
      </c>
      <c r="E106" s="33">
        <v>995.4</v>
      </c>
      <c r="F106" s="33">
        <v>1273.5</v>
      </c>
      <c r="G106" s="33">
        <v>2182</v>
      </c>
      <c r="H106" s="33">
        <v>2686</v>
      </c>
      <c r="I106" s="33">
        <v>516</v>
      </c>
      <c r="J106" s="33">
        <v>726.5</v>
      </c>
      <c r="K106" s="33">
        <v>1242.5</v>
      </c>
      <c r="L106" s="33">
        <v>619</v>
      </c>
      <c r="M106" s="33">
        <v>714</v>
      </c>
      <c r="N106" s="33">
        <v>1333</v>
      </c>
    </row>
    <row r="107" spans="1:14" x14ac:dyDescent="0.25">
      <c r="A107" s="31" t="s">
        <v>361</v>
      </c>
      <c r="B107" s="15" t="s">
        <v>5</v>
      </c>
      <c r="C107" s="32" t="s">
        <v>251</v>
      </c>
      <c r="D107" s="32" t="s">
        <v>231</v>
      </c>
      <c r="E107" s="33"/>
      <c r="F107" s="33"/>
      <c r="G107" s="33"/>
      <c r="H107" s="33"/>
      <c r="I107" s="33"/>
      <c r="J107" s="33"/>
      <c r="K107" s="33"/>
      <c r="L107" s="33"/>
      <c r="M107" s="33"/>
      <c r="N107" s="33"/>
    </row>
    <row r="108" spans="1:14" x14ac:dyDescent="0.25">
      <c r="A108" s="31" t="s">
        <v>362</v>
      </c>
      <c r="B108" s="15" t="s">
        <v>5</v>
      </c>
      <c r="C108" s="32" t="s">
        <v>84</v>
      </c>
      <c r="D108" s="32" t="s">
        <v>231</v>
      </c>
      <c r="E108" s="33">
        <v>428292</v>
      </c>
      <c r="F108" s="33">
        <v>448204</v>
      </c>
      <c r="G108" s="33">
        <v>485643</v>
      </c>
      <c r="H108" s="33">
        <v>551173</v>
      </c>
      <c r="I108" s="33">
        <v>498029</v>
      </c>
      <c r="J108" s="33">
        <v>517287</v>
      </c>
      <c r="K108" s="33"/>
      <c r="L108" s="33">
        <v>554365</v>
      </c>
      <c r="M108" s="33">
        <v>580815</v>
      </c>
      <c r="N108" s="33"/>
    </row>
    <row r="109" spans="1:14" x14ac:dyDescent="0.25">
      <c r="A109" s="31" t="s">
        <v>363</v>
      </c>
      <c r="B109" s="15" t="s">
        <v>5</v>
      </c>
      <c r="C109" s="32" t="s">
        <v>87</v>
      </c>
      <c r="D109" s="32" t="s">
        <v>231</v>
      </c>
      <c r="E109" s="33">
        <v>307472</v>
      </c>
      <c r="F109" s="33">
        <v>325346</v>
      </c>
      <c r="G109" s="33">
        <v>357981</v>
      </c>
      <c r="H109" s="33">
        <v>400501</v>
      </c>
      <c r="I109" s="33">
        <v>364384</v>
      </c>
      <c r="J109" s="33">
        <v>376672</v>
      </c>
      <c r="K109" s="33"/>
      <c r="L109" s="33">
        <v>413574</v>
      </c>
      <c r="M109" s="33">
        <v>423726</v>
      </c>
      <c r="N109" s="33"/>
    </row>
    <row r="110" spans="1:14" x14ac:dyDescent="0.25">
      <c r="A110" s="31" t="s">
        <v>364</v>
      </c>
      <c r="B110" s="15" t="s">
        <v>5</v>
      </c>
      <c r="C110" s="32" t="s">
        <v>255</v>
      </c>
      <c r="D110" s="32" t="s">
        <v>231</v>
      </c>
      <c r="E110" s="33">
        <v>310356</v>
      </c>
      <c r="F110" s="33">
        <v>329415</v>
      </c>
      <c r="G110" s="33">
        <v>362094</v>
      </c>
      <c r="H110" s="33">
        <v>404355</v>
      </c>
      <c r="I110" s="33">
        <v>368463</v>
      </c>
      <c r="J110" s="33">
        <v>380699</v>
      </c>
      <c r="K110" s="33"/>
      <c r="L110" s="33">
        <v>417295</v>
      </c>
      <c r="M110" s="33">
        <v>427378</v>
      </c>
      <c r="N110" s="33"/>
    </row>
    <row r="111" spans="1:14" x14ac:dyDescent="0.25">
      <c r="A111" s="31" t="s">
        <v>365</v>
      </c>
      <c r="B111" s="15" t="s">
        <v>5</v>
      </c>
      <c r="C111" s="32" t="s">
        <v>257</v>
      </c>
      <c r="D111" s="32" t="s">
        <v>231</v>
      </c>
      <c r="E111" s="33">
        <v>2884</v>
      </c>
      <c r="F111" s="33">
        <v>4069</v>
      </c>
      <c r="G111" s="33">
        <v>4113</v>
      </c>
      <c r="H111" s="33">
        <v>3854</v>
      </c>
      <c r="I111" s="33">
        <v>4079</v>
      </c>
      <c r="J111" s="33">
        <v>4027</v>
      </c>
      <c r="K111" s="33"/>
      <c r="L111" s="33">
        <v>3721</v>
      </c>
      <c r="M111" s="33">
        <v>3652</v>
      </c>
      <c r="N111" s="33"/>
    </row>
    <row r="112" spans="1:14" x14ac:dyDescent="0.25">
      <c r="A112" s="31" t="s">
        <v>366</v>
      </c>
      <c r="B112" s="15" t="s">
        <v>5</v>
      </c>
      <c r="C112" s="32" t="s">
        <v>88</v>
      </c>
      <c r="D112" s="32" t="s">
        <v>231</v>
      </c>
      <c r="E112" s="33">
        <v>344514</v>
      </c>
      <c r="F112" s="33">
        <v>358553</v>
      </c>
      <c r="G112" s="33">
        <v>393383</v>
      </c>
      <c r="H112" s="33">
        <v>448397</v>
      </c>
      <c r="I112" s="33">
        <v>399275</v>
      </c>
      <c r="J112" s="33">
        <v>417394</v>
      </c>
      <c r="K112" s="33"/>
      <c r="L112" s="33">
        <v>450663</v>
      </c>
      <c r="M112" s="33">
        <v>474424</v>
      </c>
      <c r="N112" s="33"/>
    </row>
    <row r="113" spans="1:14" x14ac:dyDescent="0.25">
      <c r="A113" s="31" t="s">
        <v>367</v>
      </c>
      <c r="B113" s="15" t="s">
        <v>5</v>
      </c>
      <c r="C113" s="32" t="s">
        <v>90</v>
      </c>
      <c r="D113" s="32" t="s">
        <v>231</v>
      </c>
      <c r="E113" s="33">
        <v>15144</v>
      </c>
      <c r="F113" s="33">
        <v>23071</v>
      </c>
      <c r="G113" s="33">
        <v>28491</v>
      </c>
      <c r="H113" s="33">
        <v>47903</v>
      </c>
      <c r="I113" s="33">
        <v>29412</v>
      </c>
      <c r="J113" s="33">
        <v>39704</v>
      </c>
      <c r="K113" s="33"/>
      <c r="L113" s="33">
        <v>45600</v>
      </c>
      <c r="M113" s="33">
        <v>56459</v>
      </c>
      <c r="N113" s="33"/>
    </row>
    <row r="114" spans="1:14" x14ac:dyDescent="0.25">
      <c r="A114" s="31" t="s">
        <v>368</v>
      </c>
      <c r="B114" s="15" t="s">
        <v>5</v>
      </c>
      <c r="C114" s="32" t="s">
        <v>91</v>
      </c>
      <c r="D114" s="32" t="s">
        <v>231</v>
      </c>
      <c r="E114" s="33">
        <v>93673</v>
      </c>
      <c r="F114" s="33">
        <v>86550</v>
      </c>
      <c r="G114" s="33">
        <v>82644</v>
      </c>
      <c r="H114" s="33">
        <v>82849</v>
      </c>
      <c r="I114" s="33">
        <v>87194</v>
      </c>
      <c r="J114" s="33">
        <v>78885</v>
      </c>
      <c r="K114" s="33"/>
      <c r="L114" s="33">
        <v>74960</v>
      </c>
      <c r="M114" s="33">
        <v>77734</v>
      </c>
      <c r="N114" s="33"/>
    </row>
    <row r="115" spans="1:14" x14ac:dyDescent="0.25">
      <c r="A115" s="31" t="s">
        <v>369</v>
      </c>
      <c r="B115" s="15" t="s">
        <v>5</v>
      </c>
      <c r="C115" s="32" t="s">
        <v>92</v>
      </c>
      <c r="D115" s="32" t="s">
        <v>231</v>
      </c>
      <c r="E115" s="33">
        <v>33287</v>
      </c>
      <c r="F115" s="33">
        <v>37070</v>
      </c>
      <c r="G115" s="33">
        <v>36916</v>
      </c>
      <c r="H115" s="33">
        <v>40365</v>
      </c>
      <c r="I115" s="33">
        <v>41890</v>
      </c>
      <c r="J115" s="33">
        <v>36332</v>
      </c>
      <c r="K115" s="33"/>
      <c r="L115" s="33">
        <v>42731</v>
      </c>
      <c r="M115" s="33">
        <v>40627</v>
      </c>
      <c r="N115" s="33"/>
    </row>
    <row r="116" spans="1:14" x14ac:dyDescent="0.25">
      <c r="A116" s="31" t="s">
        <v>370</v>
      </c>
      <c r="B116" s="15" t="s">
        <v>5</v>
      </c>
      <c r="C116" s="32" t="s">
        <v>263</v>
      </c>
      <c r="D116" s="32" t="s">
        <v>231</v>
      </c>
      <c r="E116" s="33">
        <v>23780</v>
      </c>
      <c r="F116" s="33">
        <v>27461</v>
      </c>
      <c r="G116" s="33">
        <v>31292</v>
      </c>
      <c r="H116" s="33">
        <v>34765</v>
      </c>
      <c r="I116" s="33">
        <v>32094</v>
      </c>
      <c r="J116" s="33">
        <v>33114</v>
      </c>
      <c r="K116" s="33"/>
      <c r="L116" s="33">
        <v>35246</v>
      </c>
      <c r="M116" s="33">
        <v>36100</v>
      </c>
      <c r="N116" s="33"/>
    </row>
    <row r="117" spans="1:14" x14ac:dyDescent="0.25">
      <c r="A117" s="31" t="s">
        <v>371</v>
      </c>
      <c r="B117" s="15" t="s">
        <v>5</v>
      </c>
      <c r="C117" s="32" t="s">
        <v>265</v>
      </c>
      <c r="D117" s="32" t="s">
        <v>231</v>
      </c>
      <c r="E117" s="33">
        <v>24868</v>
      </c>
      <c r="F117" s="33">
        <v>28703</v>
      </c>
      <c r="G117" s="33">
        <v>32729</v>
      </c>
      <c r="H117" s="33">
        <v>36428</v>
      </c>
      <c r="I117" s="33">
        <v>33569</v>
      </c>
      <c r="J117" s="33">
        <v>34647</v>
      </c>
      <c r="K117" s="33"/>
      <c r="L117" s="33">
        <v>36910</v>
      </c>
      <c r="M117" s="33">
        <v>37822</v>
      </c>
      <c r="N117" s="33"/>
    </row>
    <row r="118" spans="1:14" x14ac:dyDescent="0.25">
      <c r="A118" s="31" t="s">
        <v>372</v>
      </c>
      <c r="B118" s="15" t="s">
        <v>5</v>
      </c>
      <c r="C118" s="32" t="s">
        <v>93</v>
      </c>
      <c r="D118" s="32" t="s">
        <v>231</v>
      </c>
      <c r="E118" s="33">
        <v>252251</v>
      </c>
      <c r="F118" s="33">
        <v>275440</v>
      </c>
      <c r="G118" s="33">
        <v>307364</v>
      </c>
      <c r="H118" s="33">
        <v>344155</v>
      </c>
      <c r="I118" s="33">
        <v>314583</v>
      </c>
      <c r="J118" s="33">
        <v>322657</v>
      </c>
      <c r="K118" s="33"/>
      <c r="L118" s="33">
        <v>351030</v>
      </c>
      <c r="M118" s="33">
        <v>358082</v>
      </c>
      <c r="N118" s="33"/>
    </row>
    <row r="119" spans="1:14" x14ac:dyDescent="0.25">
      <c r="A119" s="31" t="s">
        <v>373</v>
      </c>
      <c r="B119" s="15" t="s">
        <v>5</v>
      </c>
      <c r="C119" s="32" t="s">
        <v>94</v>
      </c>
      <c r="D119" s="32" t="s">
        <v>231</v>
      </c>
      <c r="E119" s="33">
        <v>195820</v>
      </c>
      <c r="F119" s="33">
        <v>205433</v>
      </c>
      <c r="G119" s="33">
        <v>224114</v>
      </c>
      <c r="H119" s="33">
        <v>244163</v>
      </c>
      <c r="I119" s="33">
        <v>227380</v>
      </c>
      <c r="J119" s="33">
        <v>232029</v>
      </c>
      <c r="K119" s="33"/>
      <c r="L119" s="33">
        <v>248278</v>
      </c>
      <c r="M119" s="33">
        <v>252304</v>
      </c>
      <c r="N119" s="33"/>
    </row>
    <row r="120" spans="1:14" x14ac:dyDescent="0.25">
      <c r="A120" s="31" t="s">
        <v>374</v>
      </c>
      <c r="B120" s="15" t="s">
        <v>5</v>
      </c>
      <c r="C120" s="32" t="s">
        <v>269</v>
      </c>
      <c r="D120" s="32" t="s">
        <v>231</v>
      </c>
      <c r="E120" s="33">
        <v>2612</v>
      </c>
      <c r="F120" s="33">
        <v>3714</v>
      </c>
      <c r="G120" s="33">
        <v>4251</v>
      </c>
      <c r="H120" s="33">
        <v>3956</v>
      </c>
      <c r="I120" s="33">
        <v>3990</v>
      </c>
      <c r="J120" s="33">
        <v>3943</v>
      </c>
      <c r="K120" s="33"/>
      <c r="L120" s="33">
        <v>4056</v>
      </c>
      <c r="M120" s="33">
        <v>3789</v>
      </c>
      <c r="N120" s="33"/>
    </row>
    <row r="121" spans="1:14" x14ac:dyDescent="0.25">
      <c r="A121" s="31" t="s">
        <v>375</v>
      </c>
      <c r="B121" s="15" t="s">
        <v>5</v>
      </c>
      <c r="C121" s="32" t="s">
        <v>271</v>
      </c>
      <c r="D121" s="32" t="s">
        <v>231</v>
      </c>
      <c r="E121" s="33">
        <v>2612</v>
      </c>
      <c r="F121" s="33">
        <v>3714</v>
      </c>
      <c r="G121" s="33">
        <v>4251</v>
      </c>
      <c r="H121" s="33">
        <v>3956</v>
      </c>
      <c r="I121" s="33">
        <v>3990</v>
      </c>
      <c r="J121" s="33">
        <v>3943</v>
      </c>
      <c r="K121" s="33"/>
      <c r="L121" s="33">
        <v>4056</v>
      </c>
      <c r="M121" s="33">
        <v>3789</v>
      </c>
      <c r="N121" s="33"/>
    </row>
    <row r="122" spans="1:14" x14ac:dyDescent="0.25">
      <c r="A122" s="31" t="s">
        <v>376</v>
      </c>
      <c r="B122" s="15" t="s">
        <v>5</v>
      </c>
      <c r="C122" s="32" t="s">
        <v>273</v>
      </c>
      <c r="D122" s="32" t="s">
        <v>274</v>
      </c>
      <c r="E122" s="35">
        <v>20.100000000000001</v>
      </c>
      <c r="F122" s="35">
        <v>19.100000000000001</v>
      </c>
      <c r="G122" s="35">
        <v>18.5</v>
      </c>
      <c r="H122" s="35">
        <v>17</v>
      </c>
      <c r="I122" s="35">
        <v>16.2</v>
      </c>
      <c r="J122" s="35">
        <v>17.8</v>
      </c>
      <c r="K122" s="35">
        <v>17</v>
      </c>
      <c r="L122" s="35">
        <v>14.1</v>
      </c>
      <c r="M122" s="35">
        <v>16</v>
      </c>
      <c r="N122" s="35">
        <v>15</v>
      </c>
    </row>
    <row r="123" spans="1:14" x14ac:dyDescent="0.25">
      <c r="A123" s="31" t="s">
        <v>377</v>
      </c>
      <c r="B123" s="15" t="s">
        <v>5</v>
      </c>
      <c r="C123" s="32" t="s">
        <v>276</v>
      </c>
      <c r="D123" s="32" t="s">
        <v>274</v>
      </c>
      <c r="E123" s="35">
        <v>1.08</v>
      </c>
      <c r="F123" s="35">
        <v>1.1299999999999999</v>
      </c>
      <c r="G123" s="35">
        <v>1.18</v>
      </c>
      <c r="H123" s="35">
        <v>1.0900000000000001</v>
      </c>
      <c r="I123" s="35">
        <v>1.05</v>
      </c>
      <c r="J123" s="35">
        <v>1.1399999999999999</v>
      </c>
      <c r="K123" s="35">
        <v>1.1000000000000001</v>
      </c>
      <c r="L123" s="35">
        <v>0.9</v>
      </c>
      <c r="M123" s="35">
        <v>1.01</v>
      </c>
      <c r="N123" s="35">
        <v>0.95</v>
      </c>
    </row>
    <row r="124" spans="1:14" x14ac:dyDescent="0.25">
      <c r="A124" s="31" t="s">
        <v>378</v>
      </c>
      <c r="B124" s="15" t="s">
        <v>5</v>
      </c>
      <c r="C124" s="32" t="s">
        <v>278</v>
      </c>
      <c r="D124" s="32" t="s">
        <v>274</v>
      </c>
      <c r="E124" s="35">
        <v>9.94</v>
      </c>
      <c r="F124" s="35">
        <v>10.32</v>
      </c>
      <c r="G124" s="35">
        <v>10.4</v>
      </c>
      <c r="H124" s="35">
        <v>10.24</v>
      </c>
      <c r="I124" s="35">
        <v>10.37</v>
      </c>
      <c r="J124" s="35">
        <v>10.41</v>
      </c>
      <c r="K124" s="35"/>
      <c r="L124" s="35">
        <v>10.17</v>
      </c>
      <c r="M124" s="35">
        <v>10.220000000000001</v>
      </c>
      <c r="N124" s="35"/>
    </row>
    <row r="125" spans="1:14" x14ac:dyDescent="0.25">
      <c r="A125" s="31" t="s">
        <v>379</v>
      </c>
      <c r="B125" s="15" t="s">
        <v>5</v>
      </c>
      <c r="C125" s="32" t="s">
        <v>124</v>
      </c>
      <c r="D125" s="32" t="s">
        <v>274</v>
      </c>
      <c r="E125" s="35">
        <v>13.12</v>
      </c>
      <c r="F125" s="35">
        <v>13.36</v>
      </c>
      <c r="G125" s="35">
        <v>13.36</v>
      </c>
      <c r="H125" s="35">
        <v>13.05</v>
      </c>
      <c r="I125" s="35">
        <v>13.3</v>
      </c>
      <c r="J125" s="35">
        <v>13.25</v>
      </c>
      <c r="K125" s="35"/>
      <c r="L125" s="35">
        <v>13.02</v>
      </c>
      <c r="M125" s="35">
        <v>12.98</v>
      </c>
      <c r="N125" s="35"/>
    </row>
    <row r="126" spans="1:14" x14ac:dyDescent="0.25">
      <c r="A126" s="31" t="s">
        <v>380</v>
      </c>
      <c r="B126" s="15" t="s">
        <v>5</v>
      </c>
      <c r="C126" s="32" t="s">
        <v>121</v>
      </c>
      <c r="D126" s="32" t="s">
        <v>274</v>
      </c>
      <c r="E126" s="35">
        <v>9.6</v>
      </c>
      <c r="F126" s="35">
        <v>9.6</v>
      </c>
      <c r="G126" s="35">
        <v>9.6</v>
      </c>
      <c r="H126" s="35">
        <v>9.6</v>
      </c>
      <c r="I126" s="35">
        <v>9.6</v>
      </c>
      <c r="J126" s="35">
        <v>9.6</v>
      </c>
      <c r="K126" s="35"/>
      <c r="L126" s="35">
        <v>9.6</v>
      </c>
      <c r="M126" s="35">
        <v>9.6</v>
      </c>
      <c r="N126" s="35"/>
    </row>
    <row r="127" spans="1:14" x14ac:dyDescent="0.25">
      <c r="A127" s="31" t="s">
        <v>381</v>
      </c>
      <c r="B127" s="15" t="s">
        <v>5</v>
      </c>
      <c r="C127" s="32" t="s">
        <v>21</v>
      </c>
      <c r="D127" s="32" t="s">
        <v>274</v>
      </c>
      <c r="E127" s="35">
        <v>5.42</v>
      </c>
      <c r="F127" s="35">
        <v>5.83</v>
      </c>
      <c r="G127" s="35">
        <v>6.04</v>
      </c>
      <c r="H127" s="35">
        <v>5.88</v>
      </c>
      <c r="I127" s="35">
        <v>6.03</v>
      </c>
      <c r="J127" s="35">
        <v>6.03</v>
      </c>
      <c r="K127" s="35"/>
      <c r="L127" s="35">
        <v>5.89</v>
      </c>
      <c r="M127" s="35">
        <v>5.79</v>
      </c>
      <c r="N127" s="35"/>
    </row>
    <row r="128" spans="1:14" x14ac:dyDescent="0.25">
      <c r="A128" s="31" t="s">
        <v>382</v>
      </c>
      <c r="B128" s="15" t="s">
        <v>5</v>
      </c>
      <c r="C128" s="32" t="s">
        <v>127</v>
      </c>
      <c r="D128" s="32" t="s">
        <v>274</v>
      </c>
      <c r="E128" s="35">
        <v>118</v>
      </c>
      <c r="F128" s="35">
        <v>131</v>
      </c>
      <c r="G128" s="35">
        <v>135</v>
      </c>
      <c r="H128" s="35">
        <v>129</v>
      </c>
      <c r="I128" s="35">
        <v>139</v>
      </c>
      <c r="J128" s="35">
        <v>135</v>
      </c>
      <c r="K128" s="35"/>
      <c r="L128" s="35">
        <v>147</v>
      </c>
      <c r="M128" s="35">
        <v>132</v>
      </c>
      <c r="N128" s="35"/>
    </row>
    <row r="129" spans="1:14" x14ac:dyDescent="0.25">
      <c r="A129" s="31" t="s">
        <v>383</v>
      </c>
      <c r="B129" s="15" t="s">
        <v>5</v>
      </c>
      <c r="C129" s="32" t="s">
        <v>128</v>
      </c>
      <c r="D129" s="32" t="s">
        <v>274</v>
      </c>
      <c r="E129" s="35">
        <v>115</v>
      </c>
      <c r="F129" s="35">
        <v>114</v>
      </c>
      <c r="G129" s="35">
        <v>113</v>
      </c>
      <c r="H129" s="35">
        <v>112</v>
      </c>
      <c r="I129" s="35">
        <v>113</v>
      </c>
      <c r="J129" s="35">
        <v>112</v>
      </c>
      <c r="K129" s="35"/>
      <c r="L129" s="35">
        <v>111</v>
      </c>
      <c r="M129" s="35">
        <v>110</v>
      </c>
      <c r="N129" s="35"/>
    </row>
    <row r="130" spans="1:14" x14ac:dyDescent="0.25">
      <c r="A130" s="31" t="s">
        <v>384</v>
      </c>
      <c r="B130" s="15" t="s">
        <v>5</v>
      </c>
      <c r="C130" s="32" t="s">
        <v>285</v>
      </c>
      <c r="D130" s="32" t="s">
        <v>274</v>
      </c>
      <c r="E130" s="35">
        <v>45.2</v>
      </c>
      <c r="F130" s="35">
        <v>37.700000000000003</v>
      </c>
      <c r="G130" s="35">
        <v>35.5</v>
      </c>
      <c r="H130" s="35">
        <v>35.9</v>
      </c>
      <c r="I130" s="35">
        <v>37.799999999999997</v>
      </c>
      <c r="J130" s="35">
        <v>34.9</v>
      </c>
      <c r="K130" s="35">
        <v>36.299999999999997</v>
      </c>
      <c r="L130" s="35">
        <v>38.1</v>
      </c>
      <c r="M130" s="35">
        <v>33.9</v>
      </c>
      <c r="N130" s="35">
        <v>35.9</v>
      </c>
    </row>
    <row r="131" spans="1:14" x14ac:dyDescent="0.25">
      <c r="A131" s="31" t="s">
        <v>385</v>
      </c>
      <c r="B131" s="15" t="s">
        <v>5</v>
      </c>
      <c r="C131" s="32" t="s">
        <v>287</v>
      </c>
      <c r="D131" s="32" t="s">
        <v>274</v>
      </c>
      <c r="E131" s="35">
        <v>0.17</v>
      </c>
      <c r="F131" s="35">
        <v>0.45</v>
      </c>
      <c r="G131" s="35">
        <v>0.14000000000000001</v>
      </c>
      <c r="H131" s="35">
        <v>0.06</v>
      </c>
      <c r="I131" s="35">
        <v>0.11</v>
      </c>
      <c r="J131" s="35">
        <v>0.06</v>
      </c>
      <c r="K131" s="35">
        <v>0.08</v>
      </c>
      <c r="L131" s="35">
        <v>0.03</v>
      </c>
      <c r="M131" s="35">
        <v>0.08</v>
      </c>
      <c r="N131" s="35">
        <v>0.06</v>
      </c>
    </row>
    <row r="132" spans="1:14" x14ac:dyDescent="0.25">
      <c r="A132" s="31" t="s">
        <v>386</v>
      </c>
      <c r="B132" s="15" t="s">
        <v>5</v>
      </c>
      <c r="C132" s="32" t="s">
        <v>289</v>
      </c>
      <c r="D132" s="32" t="s">
        <v>274</v>
      </c>
      <c r="E132" s="35">
        <v>0.93</v>
      </c>
      <c r="F132" s="35">
        <v>1.24</v>
      </c>
      <c r="G132" s="35">
        <v>1.1399999999999999</v>
      </c>
      <c r="H132" s="35">
        <v>0.95</v>
      </c>
      <c r="I132" s="35">
        <v>1.1100000000000001</v>
      </c>
      <c r="J132" s="35">
        <v>1.06</v>
      </c>
      <c r="K132" s="35"/>
      <c r="L132" s="35">
        <v>0.89</v>
      </c>
      <c r="M132" s="35">
        <v>0.85</v>
      </c>
      <c r="N132" s="35"/>
    </row>
    <row r="133" spans="1:14" x14ac:dyDescent="0.25">
      <c r="A133" s="31" t="s">
        <v>387</v>
      </c>
      <c r="B133" s="15" t="s">
        <v>5</v>
      </c>
      <c r="C133" s="32" t="s">
        <v>291</v>
      </c>
      <c r="D133" s="32" t="s">
        <v>274</v>
      </c>
      <c r="E133" s="35">
        <v>0.87</v>
      </c>
      <c r="F133" s="35">
        <v>1.1599999999999999</v>
      </c>
      <c r="G133" s="35">
        <v>1.21</v>
      </c>
      <c r="H133" s="35">
        <v>1.02</v>
      </c>
      <c r="I133" s="35">
        <v>1.1200000000000001</v>
      </c>
      <c r="J133" s="35">
        <v>1.07</v>
      </c>
      <c r="K133" s="35"/>
      <c r="L133" s="35">
        <v>1.03</v>
      </c>
      <c r="M133" s="35">
        <v>0.95</v>
      </c>
      <c r="N133" s="35"/>
    </row>
    <row r="134" spans="1:14" x14ac:dyDescent="0.25">
      <c r="A134" s="31" t="s">
        <v>388</v>
      </c>
      <c r="B134" s="15" t="s">
        <v>5</v>
      </c>
      <c r="C134" s="32" t="s">
        <v>293</v>
      </c>
      <c r="D134" s="32" t="s">
        <v>274</v>
      </c>
      <c r="E134" s="35">
        <v>2.48</v>
      </c>
      <c r="F134" s="35">
        <v>2.74</v>
      </c>
      <c r="G134" s="35">
        <v>2.5499999999999998</v>
      </c>
      <c r="H134" s="35">
        <v>2.27</v>
      </c>
      <c r="I134" s="35">
        <v>2.2799999999999998</v>
      </c>
      <c r="J134" s="35">
        <v>2.44</v>
      </c>
      <c r="K134" s="35">
        <v>2.36</v>
      </c>
      <c r="L134" s="35">
        <v>1.95</v>
      </c>
      <c r="M134" s="35">
        <v>2.12</v>
      </c>
      <c r="N134" s="35">
        <v>2.0299999999999998</v>
      </c>
    </row>
    <row r="135" spans="1:14" x14ac:dyDescent="0.25">
      <c r="A135" s="31" t="s">
        <v>389</v>
      </c>
      <c r="B135" s="15" t="s">
        <v>5</v>
      </c>
      <c r="C135" s="32" t="s">
        <v>295</v>
      </c>
      <c r="D135" s="32" t="s">
        <v>274</v>
      </c>
      <c r="E135" s="35">
        <v>22.3</v>
      </c>
      <c r="F135" s="35">
        <v>25.9</v>
      </c>
      <c r="G135" s="35">
        <v>40</v>
      </c>
      <c r="H135" s="35">
        <v>47.7</v>
      </c>
      <c r="I135" s="35">
        <v>40</v>
      </c>
      <c r="J135" s="35">
        <v>50</v>
      </c>
      <c r="K135" s="35">
        <v>45.3</v>
      </c>
      <c r="L135" s="35">
        <v>50</v>
      </c>
      <c r="M135" s="35">
        <v>50</v>
      </c>
      <c r="N135" s="35">
        <v>50</v>
      </c>
    </row>
    <row r="136" spans="1:14" x14ac:dyDescent="0.25">
      <c r="A136" s="31" t="s">
        <v>390</v>
      </c>
      <c r="B136" s="15" t="s">
        <v>5</v>
      </c>
      <c r="C136" s="32" t="s">
        <v>297</v>
      </c>
      <c r="D136" s="32" t="s">
        <v>298</v>
      </c>
      <c r="E136" s="33">
        <v>7636</v>
      </c>
      <c r="F136" s="33">
        <v>7148</v>
      </c>
      <c r="G136" s="33">
        <v>7174</v>
      </c>
      <c r="H136" s="33">
        <v>7223</v>
      </c>
      <c r="I136" s="33"/>
      <c r="J136" s="33"/>
      <c r="K136" s="33"/>
      <c r="L136" s="33"/>
      <c r="M136" s="33"/>
      <c r="N136" s="33"/>
    </row>
    <row r="137" spans="1:14" x14ac:dyDescent="0.25">
      <c r="A137" s="31" t="s">
        <v>391</v>
      </c>
      <c r="B137" s="15" t="s">
        <v>5</v>
      </c>
      <c r="C137" s="32" t="s">
        <v>116</v>
      </c>
      <c r="D137" s="32" t="s">
        <v>298</v>
      </c>
      <c r="E137" s="33">
        <v>204</v>
      </c>
      <c r="F137" s="33">
        <v>206</v>
      </c>
      <c r="G137" s="33">
        <v>205</v>
      </c>
      <c r="H137" s="33">
        <v>206</v>
      </c>
      <c r="I137" s="33"/>
      <c r="J137" s="33"/>
      <c r="K137" s="33"/>
      <c r="L137" s="33"/>
      <c r="M137" s="33"/>
      <c r="N137" s="33"/>
    </row>
    <row r="138" spans="1:14" x14ac:dyDescent="0.25">
      <c r="A138" s="31" t="s">
        <v>392</v>
      </c>
      <c r="B138" s="15" t="s">
        <v>5</v>
      </c>
      <c r="C138" s="32" t="s">
        <v>301</v>
      </c>
      <c r="D138" s="32" t="s">
        <v>247</v>
      </c>
      <c r="E138" s="35"/>
      <c r="F138" s="35"/>
      <c r="G138" s="35"/>
      <c r="H138" s="35"/>
      <c r="I138" s="35"/>
      <c r="J138" s="35"/>
      <c r="K138" s="35"/>
      <c r="L138" s="35"/>
      <c r="M138" s="35"/>
      <c r="N138" s="35"/>
    </row>
    <row r="139" spans="1:14" x14ac:dyDescent="0.25">
      <c r="A139" s="36" t="s">
        <v>393</v>
      </c>
      <c r="B139" s="37" t="s">
        <v>5</v>
      </c>
      <c r="C139" s="38" t="s">
        <v>303</v>
      </c>
      <c r="D139" s="38" t="s">
        <v>231</v>
      </c>
      <c r="E139" s="33"/>
      <c r="F139" s="33"/>
      <c r="G139" s="33"/>
      <c r="H139" s="33"/>
      <c r="I139" s="33"/>
      <c r="J139" s="33"/>
      <c r="K139" s="33"/>
      <c r="L139" s="33"/>
      <c r="M139" s="33"/>
      <c r="N139" s="33"/>
    </row>
    <row r="140" spans="1:14" x14ac:dyDescent="0.25">
      <c r="A140" s="31" t="s">
        <v>394</v>
      </c>
      <c r="B140" s="15" t="s">
        <v>6</v>
      </c>
      <c r="C140" s="32" t="s">
        <v>73</v>
      </c>
      <c r="D140" s="32" t="s">
        <v>231</v>
      </c>
      <c r="E140" s="33">
        <v>8008</v>
      </c>
      <c r="F140" s="33">
        <v>10110</v>
      </c>
      <c r="G140" s="33">
        <v>9929</v>
      </c>
      <c r="H140" s="33">
        <v>10001</v>
      </c>
      <c r="I140" s="33">
        <v>2417</v>
      </c>
      <c r="J140" s="33">
        <v>2658</v>
      </c>
      <c r="K140" s="33">
        <v>5075</v>
      </c>
      <c r="L140" s="33">
        <v>2309</v>
      </c>
      <c r="M140" s="33">
        <v>2543</v>
      </c>
      <c r="N140" s="33">
        <v>4852</v>
      </c>
    </row>
    <row r="141" spans="1:14" x14ac:dyDescent="0.25">
      <c r="A141" s="31" t="s">
        <v>395</v>
      </c>
      <c r="B141" s="15" t="s">
        <v>6</v>
      </c>
      <c r="C141" s="32" t="s">
        <v>78</v>
      </c>
      <c r="D141" s="32" t="s">
        <v>231</v>
      </c>
      <c r="E141" s="33">
        <v>310</v>
      </c>
      <c r="F141" s="33">
        <v>1217</v>
      </c>
      <c r="G141" s="33">
        <v>442</v>
      </c>
      <c r="H141" s="33">
        <v>450</v>
      </c>
      <c r="I141" s="33">
        <v>52</v>
      </c>
      <c r="J141" s="33">
        <v>60</v>
      </c>
      <c r="K141" s="33">
        <v>112</v>
      </c>
      <c r="L141" s="33">
        <v>182</v>
      </c>
      <c r="M141" s="33">
        <v>70</v>
      </c>
      <c r="N141" s="33">
        <v>252</v>
      </c>
    </row>
    <row r="142" spans="1:14" x14ac:dyDescent="0.25">
      <c r="A142" s="31" t="s">
        <v>396</v>
      </c>
      <c r="B142" s="15" t="s">
        <v>6</v>
      </c>
      <c r="C142" s="32" t="s">
        <v>74</v>
      </c>
      <c r="D142" s="32" t="s">
        <v>231</v>
      </c>
      <c r="E142" s="33">
        <v>2686</v>
      </c>
      <c r="F142" s="33">
        <v>3243</v>
      </c>
      <c r="G142" s="33">
        <v>3302</v>
      </c>
      <c r="H142" s="33">
        <v>3313</v>
      </c>
      <c r="I142" s="33">
        <v>832</v>
      </c>
      <c r="J142" s="33">
        <v>832</v>
      </c>
      <c r="K142" s="33">
        <v>1664</v>
      </c>
      <c r="L142" s="33">
        <v>814</v>
      </c>
      <c r="M142" s="33">
        <v>923</v>
      </c>
      <c r="N142" s="33">
        <v>1737</v>
      </c>
    </row>
    <row r="143" spans="1:14" x14ac:dyDescent="0.25">
      <c r="A143" s="31" t="s">
        <v>397</v>
      </c>
      <c r="B143" s="15" t="s">
        <v>6</v>
      </c>
      <c r="C143" s="32" t="s">
        <v>75</v>
      </c>
      <c r="D143" s="32" t="s">
        <v>231</v>
      </c>
      <c r="E143" s="33">
        <v>1940</v>
      </c>
      <c r="F143" s="33">
        <v>1909</v>
      </c>
      <c r="G143" s="33">
        <v>1922</v>
      </c>
      <c r="H143" s="33">
        <v>2156</v>
      </c>
      <c r="I143" s="33">
        <v>518</v>
      </c>
      <c r="J143" s="33">
        <v>526</v>
      </c>
      <c r="K143" s="33">
        <v>1044</v>
      </c>
      <c r="L143" s="33">
        <v>589</v>
      </c>
      <c r="M143" s="33">
        <v>567</v>
      </c>
      <c r="N143" s="33">
        <v>1156</v>
      </c>
    </row>
    <row r="144" spans="1:14" x14ac:dyDescent="0.25">
      <c r="A144" s="31" t="s">
        <v>398</v>
      </c>
      <c r="B144" s="15" t="s">
        <v>6</v>
      </c>
      <c r="C144" s="32" t="s">
        <v>236</v>
      </c>
      <c r="D144" s="32" t="s">
        <v>231</v>
      </c>
      <c r="E144" s="33">
        <v>10694</v>
      </c>
      <c r="F144" s="33">
        <v>13353</v>
      </c>
      <c r="G144" s="33">
        <v>13231</v>
      </c>
      <c r="H144" s="33">
        <v>13314</v>
      </c>
      <c r="I144" s="33">
        <v>3249</v>
      </c>
      <c r="J144" s="33">
        <v>3490</v>
      </c>
      <c r="K144" s="33">
        <v>6739</v>
      </c>
      <c r="L144" s="33">
        <v>3123</v>
      </c>
      <c r="M144" s="33">
        <v>3466</v>
      </c>
      <c r="N144" s="33">
        <v>6589</v>
      </c>
    </row>
    <row r="145" spans="1:14" x14ac:dyDescent="0.25">
      <c r="A145" s="31" t="s">
        <v>399</v>
      </c>
      <c r="B145" s="15" t="s">
        <v>6</v>
      </c>
      <c r="C145" s="32" t="s">
        <v>77</v>
      </c>
      <c r="D145" s="32" t="s">
        <v>231</v>
      </c>
      <c r="E145" s="33">
        <v>5505</v>
      </c>
      <c r="F145" s="33">
        <v>6125</v>
      </c>
      <c r="G145" s="33">
        <v>6204</v>
      </c>
      <c r="H145" s="33">
        <v>6556</v>
      </c>
      <c r="I145" s="33">
        <v>1585</v>
      </c>
      <c r="J145" s="33">
        <v>1610</v>
      </c>
      <c r="K145" s="33">
        <v>3195</v>
      </c>
      <c r="L145" s="33">
        <v>1509</v>
      </c>
      <c r="M145" s="33">
        <v>1524</v>
      </c>
      <c r="N145" s="33">
        <v>3033</v>
      </c>
    </row>
    <row r="146" spans="1:14" x14ac:dyDescent="0.25">
      <c r="A146" s="31" t="s">
        <v>400</v>
      </c>
      <c r="B146" s="15" t="s">
        <v>6</v>
      </c>
      <c r="C146" s="32" t="s">
        <v>239</v>
      </c>
      <c r="D146" s="32" t="s">
        <v>231</v>
      </c>
      <c r="E146" s="33">
        <v>3170</v>
      </c>
      <c r="F146" s="33">
        <v>3426</v>
      </c>
      <c r="G146" s="33">
        <v>3459</v>
      </c>
      <c r="H146" s="33">
        <v>3490</v>
      </c>
      <c r="I146" s="33">
        <v>892</v>
      </c>
      <c r="J146" s="33">
        <v>863</v>
      </c>
      <c r="K146" s="33">
        <v>1755</v>
      </c>
      <c r="L146" s="33">
        <v>822</v>
      </c>
      <c r="M146" s="33">
        <v>827</v>
      </c>
      <c r="N146" s="33">
        <v>1649</v>
      </c>
    </row>
    <row r="147" spans="1:14" x14ac:dyDescent="0.25">
      <c r="A147" s="31" t="s">
        <v>401</v>
      </c>
      <c r="B147" s="15" t="s">
        <v>6</v>
      </c>
      <c r="C147" s="32" t="s">
        <v>80</v>
      </c>
      <c r="D147" s="32" t="s">
        <v>231</v>
      </c>
      <c r="E147" s="33">
        <v>4879</v>
      </c>
      <c r="F147" s="33">
        <v>6011</v>
      </c>
      <c r="G147" s="33">
        <v>6585</v>
      </c>
      <c r="H147" s="33">
        <v>6308</v>
      </c>
      <c r="I147" s="33">
        <v>1612</v>
      </c>
      <c r="J147" s="33">
        <v>1820</v>
      </c>
      <c r="K147" s="33">
        <v>3432</v>
      </c>
      <c r="L147" s="33">
        <v>1432</v>
      </c>
      <c r="M147" s="33">
        <v>1872</v>
      </c>
      <c r="N147" s="33">
        <v>3304</v>
      </c>
    </row>
    <row r="148" spans="1:14" x14ac:dyDescent="0.25">
      <c r="A148" s="31" t="s">
        <v>402</v>
      </c>
      <c r="B148" s="15" t="s">
        <v>6</v>
      </c>
      <c r="C148" s="32" t="s">
        <v>242</v>
      </c>
      <c r="D148" s="32" t="s">
        <v>231</v>
      </c>
      <c r="E148" s="33">
        <v>1672</v>
      </c>
      <c r="F148" s="33">
        <v>2168</v>
      </c>
      <c r="G148" s="33">
        <v>2538</v>
      </c>
      <c r="H148" s="33">
        <v>2329</v>
      </c>
      <c r="I148" s="33">
        <v>649</v>
      </c>
      <c r="J148" s="33">
        <v>667</v>
      </c>
      <c r="K148" s="33">
        <v>1316</v>
      </c>
      <c r="L148" s="33">
        <v>583</v>
      </c>
      <c r="M148" s="33">
        <v>779</v>
      </c>
      <c r="N148" s="33">
        <v>1362</v>
      </c>
    </row>
    <row r="149" spans="1:14" x14ac:dyDescent="0.25">
      <c r="A149" s="31" t="s">
        <v>403</v>
      </c>
      <c r="B149" s="15" t="s">
        <v>6</v>
      </c>
      <c r="C149" s="32" t="s">
        <v>244</v>
      </c>
      <c r="D149" s="32" t="s">
        <v>231</v>
      </c>
      <c r="E149" s="34">
        <v>3495</v>
      </c>
      <c r="F149" s="34">
        <v>4192</v>
      </c>
      <c r="G149" s="34">
        <v>4281</v>
      </c>
      <c r="H149" s="34">
        <v>4140</v>
      </c>
      <c r="I149" s="34">
        <v>1036</v>
      </c>
      <c r="J149" s="34">
        <v>1115</v>
      </c>
      <c r="K149" s="34">
        <v>2151</v>
      </c>
      <c r="L149" s="34">
        <v>930</v>
      </c>
      <c r="M149" s="34">
        <v>1203</v>
      </c>
      <c r="N149" s="34">
        <v>2133</v>
      </c>
    </row>
    <row r="150" spans="1:14" x14ac:dyDescent="0.25">
      <c r="A150" s="31" t="s">
        <v>404</v>
      </c>
      <c r="B150" s="15" t="s">
        <v>6</v>
      </c>
      <c r="C150" s="32" t="s">
        <v>246</v>
      </c>
      <c r="D150" s="32" t="s">
        <v>247</v>
      </c>
      <c r="E150" s="35">
        <v>2.87</v>
      </c>
      <c r="F150" s="35">
        <v>3.39</v>
      </c>
      <c r="G150" s="35">
        <v>3.46</v>
      </c>
      <c r="H150" s="35">
        <v>3.36</v>
      </c>
      <c r="I150" s="35">
        <v>0.84</v>
      </c>
      <c r="J150" s="35">
        <v>0.9</v>
      </c>
      <c r="K150" s="35">
        <v>1.74</v>
      </c>
      <c r="L150" s="35">
        <v>0.76</v>
      </c>
      <c r="M150" s="35">
        <v>0.98</v>
      </c>
      <c r="N150" s="35">
        <v>1.73</v>
      </c>
    </row>
    <row r="151" spans="1:14" x14ac:dyDescent="0.25">
      <c r="A151" s="31" t="s">
        <v>405</v>
      </c>
      <c r="B151" s="15" t="s">
        <v>6</v>
      </c>
      <c r="C151" s="32" t="s">
        <v>249</v>
      </c>
      <c r="D151" s="32" t="s">
        <v>231</v>
      </c>
      <c r="E151" s="33"/>
      <c r="F151" s="33">
        <v>1043.0999999999999</v>
      </c>
      <c r="G151" s="33">
        <v>1284.3</v>
      </c>
      <c r="H151" s="33">
        <v>1751.3</v>
      </c>
      <c r="I151" s="33">
        <v>310.8</v>
      </c>
      <c r="J151" s="33">
        <v>446</v>
      </c>
      <c r="K151" s="33">
        <v>756.8</v>
      </c>
      <c r="L151" s="33">
        <v>465</v>
      </c>
      <c r="M151" s="33">
        <v>481</v>
      </c>
      <c r="N151" s="33">
        <v>946</v>
      </c>
    </row>
    <row r="152" spans="1:14" x14ac:dyDescent="0.25">
      <c r="A152" s="31" t="s">
        <v>406</v>
      </c>
      <c r="B152" s="15" t="s">
        <v>6</v>
      </c>
      <c r="C152" s="32" t="s">
        <v>251</v>
      </c>
      <c r="D152" s="32" t="s">
        <v>231</v>
      </c>
      <c r="E152" s="33"/>
      <c r="F152" s="33">
        <v>0</v>
      </c>
      <c r="G152" s="33">
        <v>218.6</v>
      </c>
      <c r="H152" s="33">
        <v>215.1</v>
      </c>
      <c r="I152" s="33">
        <v>103.6</v>
      </c>
      <c r="J152" s="33">
        <v>111.5</v>
      </c>
      <c r="K152" s="33">
        <v>215.1</v>
      </c>
      <c r="L152" s="33">
        <v>0</v>
      </c>
      <c r="M152" s="33">
        <v>0</v>
      </c>
      <c r="N152" s="33">
        <v>0</v>
      </c>
    </row>
    <row r="153" spans="1:14" x14ac:dyDescent="0.25">
      <c r="A153" s="31" t="s">
        <v>407</v>
      </c>
      <c r="B153" s="15" t="s">
        <v>6</v>
      </c>
      <c r="C153" s="32" t="s">
        <v>84</v>
      </c>
      <c r="D153" s="32" t="s">
        <v>231</v>
      </c>
      <c r="E153" s="33">
        <v>382793</v>
      </c>
      <c r="F153" s="33">
        <v>400475</v>
      </c>
      <c r="G153" s="33">
        <v>442659</v>
      </c>
      <c r="H153" s="33">
        <v>478146</v>
      </c>
      <c r="I153" s="33">
        <v>440513</v>
      </c>
      <c r="J153" s="33">
        <v>461005</v>
      </c>
      <c r="K153" s="33"/>
      <c r="L153" s="33">
        <v>477114</v>
      </c>
      <c r="M153" s="33">
        <v>483460</v>
      </c>
      <c r="N153" s="33"/>
    </row>
    <row r="154" spans="1:14" x14ac:dyDescent="0.25">
      <c r="A154" s="31" t="s">
        <v>408</v>
      </c>
      <c r="B154" s="15" t="s">
        <v>6</v>
      </c>
      <c r="C154" s="32" t="s">
        <v>87</v>
      </c>
      <c r="D154" s="32" t="s">
        <v>231</v>
      </c>
      <c r="E154" s="33">
        <v>229608</v>
      </c>
      <c r="F154" s="33">
        <v>247413</v>
      </c>
      <c r="G154" s="33">
        <v>267312</v>
      </c>
      <c r="H154" s="33">
        <v>288805</v>
      </c>
      <c r="I154" s="33">
        <v>272120</v>
      </c>
      <c r="J154" s="33">
        <v>277326</v>
      </c>
      <c r="K154" s="33"/>
      <c r="L154" s="33">
        <v>295195</v>
      </c>
      <c r="M154" s="33">
        <v>304478</v>
      </c>
      <c r="N154" s="33"/>
    </row>
    <row r="155" spans="1:14" x14ac:dyDescent="0.25">
      <c r="A155" s="31" t="s">
        <v>409</v>
      </c>
      <c r="B155" s="15" t="s">
        <v>6</v>
      </c>
      <c r="C155" s="32" t="s">
        <v>255</v>
      </c>
      <c r="D155" s="32" t="s">
        <v>231</v>
      </c>
      <c r="E155" s="33">
        <v>232470</v>
      </c>
      <c r="F155" s="33">
        <v>251148</v>
      </c>
      <c r="G155" s="33">
        <v>270997</v>
      </c>
      <c r="H155" s="33">
        <v>292489</v>
      </c>
      <c r="I155" s="33">
        <v>275778</v>
      </c>
      <c r="J155" s="33">
        <v>280986</v>
      </c>
      <c r="K155" s="33"/>
      <c r="L155" s="33">
        <v>298956</v>
      </c>
      <c r="M155" s="33">
        <v>308191</v>
      </c>
      <c r="N155" s="33"/>
    </row>
    <row r="156" spans="1:14" x14ac:dyDescent="0.25">
      <c r="A156" s="31" t="s">
        <v>410</v>
      </c>
      <c r="B156" s="15" t="s">
        <v>6</v>
      </c>
      <c r="C156" s="32" t="s">
        <v>257</v>
      </c>
      <c r="D156" s="32" t="s">
        <v>231</v>
      </c>
      <c r="E156" s="33">
        <v>2862</v>
      </c>
      <c r="F156" s="33">
        <v>3735</v>
      </c>
      <c r="G156" s="33">
        <v>3685</v>
      </c>
      <c r="H156" s="33">
        <v>3684</v>
      </c>
      <c r="I156" s="33">
        <v>3658</v>
      </c>
      <c r="J156" s="33">
        <v>3660</v>
      </c>
      <c r="K156" s="33"/>
      <c r="L156" s="33">
        <v>3761</v>
      </c>
      <c r="M156" s="33">
        <v>3713</v>
      </c>
      <c r="N156" s="33"/>
    </row>
    <row r="157" spans="1:14" x14ac:dyDescent="0.25">
      <c r="A157" s="31" t="s">
        <v>411</v>
      </c>
      <c r="B157" s="15" t="s">
        <v>6</v>
      </c>
      <c r="C157" s="32" t="s">
        <v>88</v>
      </c>
      <c r="D157" s="32" t="s">
        <v>231</v>
      </c>
      <c r="E157" s="33">
        <v>292331</v>
      </c>
      <c r="F157" s="33">
        <v>297643</v>
      </c>
      <c r="G157" s="33">
        <v>332443</v>
      </c>
      <c r="H157" s="33">
        <v>359480</v>
      </c>
      <c r="I157" s="33">
        <v>326655</v>
      </c>
      <c r="J157" s="33">
        <v>339190</v>
      </c>
      <c r="K157" s="33"/>
      <c r="L157" s="33">
        <v>356851</v>
      </c>
      <c r="M157" s="33">
        <v>361422</v>
      </c>
      <c r="N157" s="33"/>
    </row>
    <row r="158" spans="1:14" x14ac:dyDescent="0.25">
      <c r="A158" s="31" t="s">
        <v>412</v>
      </c>
      <c r="B158" s="15" t="s">
        <v>6</v>
      </c>
      <c r="C158" s="32" t="s">
        <v>90</v>
      </c>
      <c r="D158" s="32" t="s">
        <v>231</v>
      </c>
      <c r="E158" s="33">
        <v>44777</v>
      </c>
      <c r="F158" s="33">
        <v>59251</v>
      </c>
      <c r="G158" s="33">
        <v>67627</v>
      </c>
      <c r="H158" s="33">
        <v>78632</v>
      </c>
      <c r="I158" s="33">
        <v>69847</v>
      </c>
      <c r="J158" s="33">
        <v>76615</v>
      </c>
      <c r="K158" s="33"/>
      <c r="L158" s="33">
        <v>80574</v>
      </c>
      <c r="M158" s="33">
        <v>79790</v>
      </c>
      <c r="N158" s="33"/>
    </row>
    <row r="159" spans="1:14" x14ac:dyDescent="0.25">
      <c r="A159" s="31" t="s">
        <v>413</v>
      </c>
      <c r="B159" s="15" t="s">
        <v>6</v>
      </c>
      <c r="C159" s="32" t="s">
        <v>91</v>
      </c>
      <c r="D159" s="32" t="s">
        <v>231</v>
      </c>
      <c r="E159" s="33">
        <v>65708</v>
      </c>
      <c r="F159" s="33">
        <v>49364</v>
      </c>
      <c r="G159" s="33">
        <v>62575</v>
      </c>
      <c r="H159" s="33">
        <v>65536</v>
      </c>
      <c r="I159" s="33">
        <v>51821</v>
      </c>
      <c r="J159" s="33">
        <v>59245</v>
      </c>
      <c r="K159" s="33"/>
      <c r="L159" s="33">
        <v>53690</v>
      </c>
      <c r="M159" s="33">
        <v>49125</v>
      </c>
      <c r="N159" s="33"/>
    </row>
    <row r="160" spans="1:14" x14ac:dyDescent="0.25">
      <c r="A160" s="31" t="s">
        <v>414</v>
      </c>
      <c r="B160" s="15" t="s">
        <v>6</v>
      </c>
      <c r="C160" s="32" t="s">
        <v>92</v>
      </c>
      <c r="D160" s="32" t="s">
        <v>231</v>
      </c>
      <c r="E160" s="33">
        <v>12308</v>
      </c>
      <c r="F160" s="33">
        <v>15491</v>
      </c>
      <c r="G160" s="33">
        <v>20035</v>
      </c>
      <c r="H160" s="33">
        <v>25852</v>
      </c>
      <c r="I160" s="33">
        <v>21158</v>
      </c>
      <c r="J160" s="33">
        <v>23684</v>
      </c>
      <c r="K160" s="33"/>
      <c r="L160" s="33">
        <v>27282</v>
      </c>
      <c r="M160" s="33">
        <v>27623</v>
      </c>
      <c r="N160" s="33"/>
    </row>
    <row r="161" spans="1:14" x14ac:dyDescent="0.25">
      <c r="A161" s="31" t="s">
        <v>415</v>
      </c>
      <c r="B161" s="15" t="s">
        <v>6</v>
      </c>
      <c r="C161" s="32" t="s">
        <v>263</v>
      </c>
      <c r="D161" s="32" t="s">
        <v>231</v>
      </c>
      <c r="E161" s="33">
        <v>24880</v>
      </c>
      <c r="F161" s="33">
        <v>28474</v>
      </c>
      <c r="G161" s="33">
        <v>31569</v>
      </c>
      <c r="H161" s="33">
        <v>33809</v>
      </c>
      <c r="I161" s="33">
        <v>32460</v>
      </c>
      <c r="J161" s="33">
        <v>32875</v>
      </c>
      <c r="K161" s="33"/>
      <c r="L161" s="33">
        <v>34153</v>
      </c>
      <c r="M161" s="33">
        <v>34788</v>
      </c>
      <c r="N161" s="33"/>
    </row>
    <row r="162" spans="1:14" x14ac:dyDescent="0.25">
      <c r="A162" s="31" t="s">
        <v>416</v>
      </c>
      <c r="B162" s="15" t="s">
        <v>6</v>
      </c>
      <c r="C162" s="32" t="s">
        <v>265</v>
      </c>
      <c r="D162" s="32" t="s">
        <v>231</v>
      </c>
      <c r="E162" s="33">
        <v>25478</v>
      </c>
      <c r="F162" s="33">
        <v>29238</v>
      </c>
      <c r="G162" s="33">
        <v>33085</v>
      </c>
      <c r="H162" s="33">
        <v>35341</v>
      </c>
      <c r="I162" s="33">
        <v>34036</v>
      </c>
      <c r="J162" s="33">
        <v>34378</v>
      </c>
      <c r="K162" s="33"/>
      <c r="L162" s="33">
        <v>35714</v>
      </c>
      <c r="M162" s="33">
        <v>36359</v>
      </c>
      <c r="N162" s="33"/>
    </row>
    <row r="163" spans="1:14" x14ac:dyDescent="0.25">
      <c r="A163" s="31" t="s">
        <v>417</v>
      </c>
      <c r="B163" s="15" t="s">
        <v>6</v>
      </c>
      <c r="C163" s="32" t="s">
        <v>93</v>
      </c>
      <c r="D163" s="32" t="s">
        <v>231</v>
      </c>
      <c r="E163" s="33">
        <v>247447</v>
      </c>
      <c r="F163" s="33">
        <v>269769</v>
      </c>
      <c r="G163" s="33">
        <v>303166</v>
      </c>
      <c r="H163" s="33">
        <v>332635</v>
      </c>
      <c r="I163" s="33">
        <v>314456</v>
      </c>
      <c r="J163" s="33">
        <v>318472</v>
      </c>
      <c r="K163" s="33"/>
      <c r="L163" s="33">
        <v>340391</v>
      </c>
      <c r="M163" s="33">
        <v>345805</v>
      </c>
      <c r="N163" s="33"/>
    </row>
    <row r="164" spans="1:14" x14ac:dyDescent="0.25">
      <c r="A164" s="31" t="s">
        <v>418</v>
      </c>
      <c r="B164" s="15" t="s">
        <v>6</v>
      </c>
      <c r="C164" s="32" t="s">
        <v>94</v>
      </c>
      <c r="D164" s="32" t="s">
        <v>231</v>
      </c>
      <c r="E164" s="33">
        <v>65325</v>
      </c>
      <c r="F164" s="33">
        <v>69501</v>
      </c>
      <c r="G164" s="33">
        <v>73707</v>
      </c>
      <c r="H164" s="33">
        <v>79391</v>
      </c>
      <c r="I164" s="33">
        <v>74763</v>
      </c>
      <c r="J164" s="33">
        <v>76690</v>
      </c>
      <c r="K164" s="33"/>
      <c r="L164" s="33">
        <v>80537</v>
      </c>
      <c r="M164" s="33">
        <v>82993</v>
      </c>
      <c r="N164" s="33"/>
    </row>
    <row r="165" spans="1:14" x14ac:dyDescent="0.25">
      <c r="A165" s="31" t="s">
        <v>419</v>
      </c>
      <c r="B165" s="15" t="s">
        <v>6</v>
      </c>
      <c r="C165" s="32" t="s">
        <v>269</v>
      </c>
      <c r="D165" s="32" t="s">
        <v>231</v>
      </c>
      <c r="E165" s="33"/>
      <c r="F165" s="33"/>
      <c r="G165" s="33">
        <v>6560</v>
      </c>
      <c r="H165" s="33">
        <v>5408</v>
      </c>
      <c r="I165" s="33"/>
      <c r="J165" s="33"/>
      <c r="K165" s="33"/>
      <c r="L165" s="33">
        <v>4996</v>
      </c>
      <c r="M165" s="33">
        <v>4445</v>
      </c>
      <c r="N165" s="33"/>
    </row>
    <row r="166" spans="1:14" x14ac:dyDescent="0.25">
      <c r="A166" s="31" t="s">
        <v>420</v>
      </c>
      <c r="B166" s="15" t="s">
        <v>6</v>
      </c>
      <c r="C166" s="32" t="s">
        <v>271</v>
      </c>
      <c r="D166" s="32" t="s">
        <v>231</v>
      </c>
      <c r="E166" s="33"/>
      <c r="F166" s="33">
        <v>2202</v>
      </c>
      <c r="G166" s="33">
        <v>1557</v>
      </c>
      <c r="H166" s="33">
        <v>2075</v>
      </c>
      <c r="I166" s="33">
        <v>1850</v>
      </c>
      <c r="J166" s="33">
        <v>1966</v>
      </c>
      <c r="K166" s="33"/>
      <c r="L166" s="33">
        <v>2041</v>
      </c>
      <c r="M166" s="33">
        <v>1994</v>
      </c>
      <c r="N166" s="33"/>
    </row>
    <row r="167" spans="1:14" x14ac:dyDescent="0.25">
      <c r="A167" s="31" t="s">
        <v>421</v>
      </c>
      <c r="B167" s="15" t="s">
        <v>6</v>
      </c>
      <c r="C167" s="32" t="s">
        <v>273</v>
      </c>
      <c r="D167" s="32" t="s">
        <v>274</v>
      </c>
      <c r="E167" s="35">
        <v>15.1</v>
      </c>
      <c r="F167" s="35">
        <v>15.7</v>
      </c>
      <c r="G167" s="35">
        <v>14.2</v>
      </c>
      <c r="H167" s="35">
        <v>12.6</v>
      </c>
      <c r="I167" s="35">
        <v>13</v>
      </c>
      <c r="J167" s="35">
        <v>13.6</v>
      </c>
      <c r="K167" s="35">
        <v>13.3</v>
      </c>
      <c r="L167" s="35">
        <v>10.9</v>
      </c>
      <c r="M167" s="35">
        <v>14</v>
      </c>
      <c r="N167" s="35">
        <v>12.4</v>
      </c>
    </row>
    <row r="168" spans="1:14" x14ac:dyDescent="0.25">
      <c r="A168" s="31" t="s">
        <v>422</v>
      </c>
      <c r="B168" s="15" t="s">
        <v>6</v>
      </c>
      <c r="C168" s="32" t="s">
        <v>276</v>
      </c>
      <c r="D168" s="32" t="s">
        <v>274</v>
      </c>
      <c r="E168" s="35">
        <v>0.99</v>
      </c>
      <c r="F168" s="35">
        <v>1.08</v>
      </c>
      <c r="G168" s="35">
        <v>1.05</v>
      </c>
      <c r="H168" s="35">
        <v>0.91</v>
      </c>
      <c r="I168" s="35">
        <v>1.05</v>
      </c>
      <c r="J168" s="35"/>
      <c r="K168" s="35">
        <v>0.96</v>
      </c>
      <c r="L168" s="35">
        <v>0.85</v>
      </c>
      <c r="M168" s="35"/>
      <c r="N168" s="35">
        <v>0.95</v>
      </c>
    </row>
    <row r="169" spans="1:14" x14ac:dyDescent="0.25">
      <c r="A169" s="31" t="s">
        <v>423</v>
      </c>
      <c r="B169" s="15" t="s">
        <v>6</v>
      </c>
      <c r="C169" s="32" t="s">
        <v>278</v>
      </c>
      <c r="D169" s="32" t="s">
        <v>274</v>
      </c>
      <c r="E169" s="35">
        <v>10.25</v>
      </c>
      <c r="F169" s="35">
        <v>10.71</v>
      </c>
      <c r="G169" s="35">
        <v>10.66</v>
      </c>
      <c r="H169" s="35">
        <v>10.38</v>
      </c>
      <c r="I169" s="35">
        <v>10.54</v>
      </c>
      <c r="J169" s="35">
        <v>10.53</v>
      </c>
      <c r="K169" s="35"/>
      <c r="L169" s="35">
        <v>10.24</v>
      </c>
      <c r="M169" s="35">
        <v>10.27</v>
      </c>
      <c r="N169" s="35"/>
    </row>
    <row r="170" spans="1:14" x14ac:dyDescent="0.25">
      <c r="A170" s="31" t="s">
        <v>424</v>
      </c>
      <c r="B170" s="15" t="s">
        <v>6</v>
      </c>
      <c r="C170" s="32" t="s">
        <v>124</v>
      </c>
      <c r="D170" s="32" t="s">
        <v>274</v>
      </c>
      <c r="E170" s="35">
        <v>13.03</v>
      </c>
      <c r="F170" s="35">
        <v>13.63</v>
      </c>
      <c r="G170" s="35">
        <v>13.6</v>
      </c>
      <c r="H170" s="35">
        <v>13.07</v>
      </c>
      <c r="I170" s="35">
        <v>13.49</v>
      </c>
      <c r="J170" s="35">
        <v>13.47</v>
      </c>
      <c r="K170" s="35"/>
      <c r="L170" s="35">
        <v>13.07</v>
      </c>
      <c r="M170" s="35">
        <v>13.21</v>
      </c>
      <c r="N170" s="35"/>
    </row>
    <row r="171" spans="1:14" x14ac:dyDescent="0.25">
      <c r="A171" s="31" t="s">
        <v>425</v>
      </c>
      <c r="B171" s="15" t="s">
        <v>6</v>
      </c>
      <c r="C171" s="32" t="s">
        <v>121</v>
      </c>
      <c r="D171" s="32" t="s">
        <v>274</v>
      </c>
      <c r="E171" s="35">
        <v>9.19</v>
      </c>
      <c r="F171" s="35">
        <v>9.1999999999999993</v>
      </c>
      <c r="G171" s="35">
        <v>9.19</v>
      </c>
      <c r="H171" s="35">
        <v>9.1999999999999993</v>
      </c>
      <c r="I171" s="35">
        <v>9.19</v>
      </c>
      <c r="J171" s="35">
        <v>9.1999999999999993</v>
      </c>
      <c r="K171" s="35"/>
      <c r="L171" s="35">
        <v>9.1999999999999993</v>
      </c>
      <c r="M171" s="35">
        <v>9.2100000000000009</v>
      </c>
      <c r="N171" s="35"/>
    </row>
    <row r="172" spans="1:14" x14ac:dyDescent="0.25">
      <c r="A172" s="31" t="s">
        <v>426</v>
      </c>
      <c r="B172" s="15" t="s">
        <v>6</v>
      </c>
      <c r="C172" s="32" t="s">
        <v>21</v>
      </c>
      <c r="D172" s="32" t="s">
        <v>274</v>
      </c>
      <c r="E172" s="35">
        <v>6.2</v>
      </c>
      <c r="F172" s="35">
        <v>6.7</v>
      </c>
      <c r="G172" s="35">
        <v>6.7</v>
      </c>
      <c r="H172" s="35">
        <v>6.5</v>
      </c>
      <c r="I172" s="35">
        <v>6.8</v>
      </c>
      <c r="J172" s="35">
        <v>6.7</v>
      </c>
      <c r="K172" s="35"/>
      <c r="L172" s="35">
        <v>6.6</v>
      </c>
      <c r="M172" s="35">
        <v>6.6</v>
      </c>
      <c r="N172" s="35"/>
    </row>
    <row r="173" spans="1:14" x14ac:dyDescent="0.25">
      <c r="A173" s="31" t="s">
        <v>427</v>
      </c>
      <c r="B173" s="15" t="s">
        <v>6</v>
      </c>
      <c r="C173" s="32" t="s">
        <v>127</v>
      </c>
      <c r="D173" s="32" t="s">
        <v>274</v>
      </c>
      <c r="E173" s="35">
        <v>130.5</v>
      </c>
      <c r="F173" s="35">
        <v>130.69999999999999</v>
      </c>
      <c r="G173" s="35">
        <v>130.1</v>
      </c>
      <c r="H173" s="35">
        <v>120.8</v>
      </c>
      <c r="I173" s="35">
        <v>131.19999999999999</v>
      </c>
      <c r="J173" s="35">
        <v>128.5</v>
      </c>
      <c r="K173" s="35"/>
      <c r="L173" s="35">
        <v>128.4</v>
      </c>
      <c r="M173" s="35">
        <v>122.3</v>
      </c>
      <c r="N173" s="35"/>
    </row>
    <row r="174" spans="1:14" x14ac:dyDescent="0.25">
      <c r="A174" s="31" t="s">
        <v>428</v>
      </c>
      <c r="B174" s="15" t="s">
        <v>6</v>
      </c>
      <c r="C174" s="32" t="s">
        <v>128</v>
      </c>
      <c r="D174" s="32" t="s">
        <v>274</v>
      </c>
      <c r="E174" s="35">
        <v>124.8</v>
      </c>
      <c r="F174" s="35">
        <v>122.3</v>
      </c>
      <c r="G174" s="35">
        <v>121.4</v>
      </c>
      <c r="H174" s="35">
        <v>117.2</v>
      </c>
      <c r="I174" s="35">
        <v>120.9</v>
      </c>
      <c r="J174" s="35">
        <v>117.9</v>
      </c>
      <c r="K174" s="35"/>
      <c r="L174" s="35">
        <v>117</v>
      </c>
      <c r="M174" s="35">
        <v>113.6</v>
      </c>
      <c r="N174" s="35"/>
    </row>
    <row r="175" spans="1:14" x14ac:dyDescent="0.25">
      <c r="A175" s="31" t="s">
        <v>429</v>
      </c>
      <c r="B175" s="15" t="s">
        <v>6</v>
      </c>
      <c r="C175" s="32" t="s">
        <v>285</v>
      </c>
      <c r="D175" s="32" t="s">
        <v>274</v>
      </c>
      <c r="E175" s="35">
        <v>51.5</v>
      </c>
      <c r="F175" s="35">
        <v>45.9</v>
      </c>
      <c r="G175" s="35">
        <v>46.9</v>
      </c>
      <c r="H175" s="35">
        <v>49.2</v>
      </c>
      <c r="I175" s="35">
        <v>48.8</v>
      </c>
      <c r="J175" s="35">
        <v>46.1</v>
      </c>
      <c r="K175" s="35">
        <v>47.4</v>
      </c>
      <c r="L175" s="35">
        <v>48.3</v>
      </c>
      <c r="M175" s="35">
        <v>44</v>
      </c>
      <c r="N175" s="35">
        <v>46</v>
      </c>
    </row>
    <row r="176" spans="1:14" x14ac:dyDescent="0.25">
      <c r="A176" s="31" t="s">
        <v>430</v>
      </c>
      <c r="B176" s="15" t="s">
        <v>6</v>
      </c>
      <c r="C176" s="32" t="s">
        <v>287</v>
      </c>
      <c r="D176" s="32" t="s">
        <v>274</v>
      </c>
      <c r="E176" s="35">
        <v>0.14000000000000001</v>
      </c>
      <c r="F176" s="35">
        <v>0.5</v>
      </c>
      <c r="G176" s="35">
        <v>0.17</v>
      </c>
      <c r="H176" s="35">
        <v>0.16</v>
      </c>
      <c r="I176" s="35">
        <v>0.08</v>
      </c>
      <c r="J176" s="35"/>
      <c r="K176" s="35">
        <v>0.08</v>
      </c>
      <c r="L176" s="35">
        <v>0.25</v>
      </c>
      <c r="M176" s="35"/>
      <c r="N176" s="35">
        <v>0.17</v>
      </c>
    </row>
    <row r="177" spans="1:14" x14ac:dyDescent="0.25">
      <c r="A177" s="31" t="s">
        <v>431</v>
      </c>
      <c r="B177" s="15" t="s">
        <v>6</v>
      </c>
      <c r="C177" s="32" t="s">
        <v>289</v>
      </c>
      <c r="D177" s="32" t="s">
        <v>274</v>
      </c>
      <c r="E177" s="35">
        <v>1.23</v>
      </c>
      <c r="F177" s="35">
        <v>1.49</v>
      </c>
      <c r="G177" s="35">
        <v>1.36</v>
      </c>
      <c r="H177" s="35">
        <v>1.26</v>
      </c>
      <c r="I177" s="35">
        <v>1.33</v>
      </c>
      <c r="J177" s="35">
        <v>1.3</v>
      </c>
      <c r="K177" s="35"/>
      <c r="L177" s="35">
        <v>1.26</v>
      </c>
      <c r="M177" s="35">
        <v>1.2</v>
      </c>
      <c r="N177" s="35"/>
    </row>
    <row r="178" spans="1:14" x14ac:dyDescent="0.25">
      <c r="A178" s="31" t="s">
        <v>432</v>
      </c>
      <c r="B178" s="15" t="s">
        <v>6</v>
      </c>
      <c r="C178" s="32" t="s">
        <v>291</v>
      </c>
      <c r="D178" s="32" t="s">
        <v>274</v>
      </c>
      <c r="E178" s="35">
        <v>0.7</v>
      </c>
      <c r="F178" s="35">
        <v>0.92</v>
      </c>
      <c r="G178" s="35">
        <v>0.62</v>
      </c>
      <c r="H178" s="35">
        <v>0.76</v>
      </c>
      <c r="I178" s="35">
        <v>0.71</v>
      </c>
      <c r="J178" s="35">
        <v>0.75</v>
      </c>
      <c r="K178" s="35"/>
      <c r="L178" s="35">
        <v>0.73</v>
      </c>
      <c r="M178" s="35">
        <v>0.7</v>
      </c>
      <c r="N178" s="35"/>
    </row>
    <row r="179" spans="1:14" x14ac:dyDescent="0.25">
      <c r="A179" s="31" t="s">
        <v>433</v>
      </c>
      <c r="B179" s="15" t="s">
        <v>6</v>
      </c>
      <c r="C179" s="32" t="s">
        <v>293</v>
      </c>
      <c r="D179" s="32" t="s">
        <v>274</v>
      </c>
      <c r="E179" s="35"/>
      <c r="F179" s="35">
        <v>2.91</v>
      </c>
      <c r="G179" s="35">
        <v>2.74</v>
      </c>
      <c r="H179" s="35">
        <v>2.4700000000000002</v>
      </c>
      <c r="I179" s="35">
        <v>2.4700000000000002</v>
      </c>
      <c r="J179" s="35">
        <v>2.7</v>
      </c>
      <c r="K179" s="35">
        <v>2.59</v>
      </c>
      <c r="L179" s="35">
        <v>2.17</v>
      </c>
      <c r="M179" s="35">
        <v>2.4</v>
      </c>
      <c r="N179" s="35">
        <v>2.29</v>
      </c>
    </row>
    <row r="180" spans="1:14" x14ac:dyDescent="0.25">
      <c r="A180" s="31" t="s">
        <v>434</v>
      </c>
      <c r="B180" s="15" t="s">
        <v>6</v>
      </c>
      <c r="C180" s="32" t="s">
        <v>295</v>
      </c>
      <c r="D180" s="32" t="s">
        <v>274</v>
      </c>
      <c r="E180" s="35"/>
      <c r="F180" s="35">
        <v>24.9</v>
      </c>
      <c r="G180" s="35">
        <v>35.1</v>
      </c>
      <c r="H180" s="35">
        <v>47.5</v>
      </c>
      <c r="I180" s="35">
        <v>40</v>
      </c>
      <c r="J180" s="35">
        <v>50</v>
      </c>
      <c r="K180" s="35">
        <v>45.2</v>
      </c>
      <c r="L180" s="35">
        <v>50</v>
      </c>
      <c r="M180" s="35">
        <v>40</v>
      </c>
      <c r="N180" s="35">
        <v>44.4</v>
      </c>
    </row>
    <row r="181" spans="1:14" x14ac:dyDescent="0.25">
      <c r="A181" s="31" t="s">
        <v>435</v>
      </c>
      <c r="B181" s="15" t="s">
        <v>6</v>
      </c>
      <c r="C181" s="32" t="s">
        <v>297</v>
      </c>
      <c r="D181" s="32" t="s">
        <v>298</v>
      </c>
      <c r="E181" s="33">
        <v>6702</v>
      </c>
      <c r="F181" s="33">
        <v>6925</v>
      </c>
      <c r="G181" s="33">
        <v>7029</v>
      </c>
      <c r="H181" s="33">
        <v>6852</v>
      </c>
      <c r="I181" s="33"/>
      <c r="J181" s="33"/>
      <c r="K181" s="33"/>
      <c r="L181" s="33"/>
      <c r="M181" s="33"/>
      <c r="N181" s="33"/>
    </row>
    <row r="182" spans="1:14" x14ac:dyDescent="0.25">
      <c r="A182" s="31" t="s">
        <v>436</v>
      </c>
      <c r="B182" s="15" t="s">
        <v>6</v>
      </c>
      <c r="C182" s="32" t="s">
        <v>116</v>
      </c>
      <c r="D182" s="32" t="s">
        <v>298</v>
      </c>
      <c r="E182" s="33"/>
      <c r="F182" s="33">
        <v>173</v>
      </c>
      <c r="G182" s="33">
        <v>171</v>
      </c>
      <c r="H182" s="33">
        <v>171</v>
      </c>
      <c r="I182" s="33"/>
      <c r="J182" s="33"/>
      <c r="K182" s="33"/>
      <c r="L182" s="33"/>
      <c r="M182" s="33"/>
      <c r="N182" s="33"/>
    </row>
    <row r="183" spans="1:14" x14ac:dyDescent="0.25">
      <c r="A183" s="31" t="s">
        <v>437</v>
      </c>
      <c r="B183" s="15" t="s">
        <v>6</v>
      </c>
      <c r="C183" s="32" t="s">
        <v>301</v>
      </c>
      <c r="D183" s="32" t="s">
        <v>247</v>
      </c>
      <c r="E183" s="35"/>
      <c r="F183" s="35"/>
      <c r="G183" s="35"/>
      <c r="H183" s="35"/>
      <c r="I183" s="35"/>
      <c r="J183" s="35"/>
      <c r="K183" s="35"/>
      <c r="L183" s="35"/>
      <c r="M183" s="35"/>
      <c r="N183" s="35"/>
    </row>
    <row r="184" spans="1:14" x14ac:dyDescent="0.25">
      <c r="A184" s="36" t="s">
        <v>438</v>
      </c>
      <c r="B184" s="37" t="s">
        <v>6</v>
      </c>
      <c r="C184" s="38" t="s">
        <v>303</v>
      </c>
      <c r="D184" s="38" t="s">
        <v>231</v>
      </c>
      <c r="E184" s="33">
        <v>22860</v>
      </c>
      <c r="F184" s="33">
        <v>22700</v>
      </c>
      <c r="G184" s="33">
        <v>30720</v>
      </c>
      <c r="H184" s="33">
        <v>41370</v>
      </c>
      <c r="I184" s="33"/>
      <c r="J184" s="33"/>
      <c r="K184" s="33"/>
      <c r="L184" s="33">
        <v>38520</v>
      </c>
      <c r="M184" s="33">
        <v>36090</v>
      </c>
      <c r="N184" s="33"/>
    </row>
    <row r="185" spans="1:14" x14ac:dyDescent="0.25">
      <c r="A185" s="31" t="s">
        <v>439</v>
      </c>
      <c r="B185" s="15" t="s">
        <v>7</v>
      </c>
      <c r="C185" s="32" t="s">
        <v>73</v>
      </c>
      <c r="D185" s="32" t="s">
        <v>231</v>
      </c>
      <c r="E185" s="33">
        <v>3803</v>
      </c>
      <c r="F185" s="33">
        <v>4966</v>
      </c>
      <c r="G185" s="33">
        <v>4740</v>
      </c>
      <c r="H185" s="33">
        <v>4822</v>
      </c>
      <c r="I185" s="33">
        <v>1154</v>
      </c>
      <c r="J185" s="33">
        <v>1290</v>
      </c>
      <c r="K185" s="33">
        <v>2444</v>
      </c>
      <c r="L185" s="33">
        <v>1090</v>
      </c>
      <c r="M185" s="33">
        <v>1192</v>
      </c>
      <c r="N185" s="33">
        <v>2282</v>
      </c>
    </row>
    <row r="186" spans="1:14" x14ac:dyDescent="0.25">
      <c r="A186" s="31" t="s">
        <v>440</v>
      </c>
      <c r="B186" s="15" t="s">
        <v>7</v>
      </c>
      <c r="C186" s="32" t="s">
        <v>78</v>
      </c>
      <c r="D186" s="32" t="s">
        <v>231</v>
      </c>
      <c r="E186" s="33">
        <v>123</v>
      </c>
      <c r="F186" s="33">
        <v>502</v>
      </c>
      <c r="G186" s="33">
        <v>-16</v>
      </c>
      <c r="H186" s="33">
        <v>19</v>
      </c>
      <c r="I186" s="33">
        <v>-11</v>
      </c>
      <c r="J186" s="33">
        <v>-16</v>
      </c>
      <c r="K186" s="33">
        <v>-27</v>
      </c>
      <c r="L186" s="33">
        <v>0</v>
      </c>
      <c r="M186" s="33">
        <v>-38</v>
      </c>
      <c r="N186" s="33">
        <v>-38</v>
      </c>
    </row>
    <row r="187" spans="1:14" x14ac:dyDescent="0.25">
      <c r="A187" s="31" t="s">
        <v>441</v>
      </c>
      <c r="B187" s="15" t="s">
        <v>7</v>
      </c>
      <c r="C187" s="32" t="s">
        <v>74</v>
      </c>
      <c r="D187" s="32" t="s">
        <v>231</v>
      </c>
      <c r="E187" s="33">
        <v>1611</v>
      </c>
      <c r="F187" s="33">
        <v>1652</v>
      </c>
      <c r="G187" s="33">
        <v>2006</v>
      </c>
      <c r="H187" s="33">
        <v>2100</v>
      </c>
      <c r="I187" s="33">
        <v>514</v>
      </c>
      <c r="J187" s="33">
        <v>551</v>
      </c>
      <c r="K187" s="33">
        <v>1065</v>
      </c>
      <c r="L187" s="33">
        <v>558</v>
      </c>
      <c r="M187" s="33">
        <v>571</v>
      </c>
      <c r="N187" s="33">
        <v>1129</v>
      </c>
    </row>
    <row r="188" spans="1:14" x14ac:dyDescent="0.25">
      <c r="A188" s="31" t="s">
        <v>442</v>
      </c>
      <c r="B188" s="15" t="s">
        <v>7</v>
      </c>
      <c r="C188" s="32" t="s">
        <v>75</v>
      </c>
      <c r="D188" s="32" t="s">
        <v>231</v>
      </c>
      <c r="E188" s="33">
        <v>1489</v>
      </c>
      <c r="F188" s="33">
        <v>1502</v>
      </c>
      <c r="G188" s="33">
        <v>1553</v>
      </c>
      <c r="H188" s="33">
        <v>1777</v>
      </c>
      <c r="I188" s="33">
        <v>425</v>
      </c>
      <c r="J188" s="33">
        <v>434</v>
      </c>
      <c r="K188" s="33">
        <v>859</v>
      </c>
      <c r="L188" s="33">
        <v>464</v>
      </c>
      <c r="M188" s="33">
        <v>473</v>
      </c>
      <c r="N188" s="33">
        <v>937</v>
      </c>
    </row>
    <row r="189" spans="1:14" x14ac:dyDescent="0.25">
      <c r="A189" s="31" t="s">
        <v>443</v>
      </c>
      <c r="B189" s="15" t="s">
        <v>7</v>
      </c>
      <c r="C189" s="32" t="s">
        <v>236</v>
      </c>
      <c r="D189" s="32" t="s">
        <v>231</v>
      </c>
      <c r="E189" s="33">
        <v>5414</v>
      </c>
      <c r="F189" s="33">
        <v>6618</v>
      </c>
      <c r="G189" s="33">
        <v>6746</v>
      </c>
      <c r="H189" s="33">
        <v>6922</v>
      </c>
      <c r="I189" s="33">
        <v>1668</v>
      </c>
      <c r="J189" s="33">
        <v>1841</v>
      </c>
      <c r="K189" s="33">
        <v>3509</v>
      </c>
      <c r="L189" s="33">
        <v>1648</v>
      </c>
      <c r="M189" s="33">
        <v>1763</v>
      </c>
      <c r="N189" s="33">
        <v>3411</v>
      </c>
    </row>
    <row r="190" spans="1:14" x14ac:dyDescent="0.25">
      <c r="A190" s="31" t="s">
        <v>444</v>
      </c>
      <c r="B190" s="15" t="s">
        <v>7</v>
      </c>
      <c r="C190" s="32" t="s">
        <v>77</v>
      </c>
      <c r="D190" s="32" t="s">
        <v>231</v>
      </c>
      <c r="E190" s="33">
        <v>2755</v>
      </c>
      <c r="F190" s="33">
        <v>2877</v>
      </c>
      <c r="G190" s="33">
        <v>2977</v>
      </c>
      <c r="H190" s="33">
        <v>3190</v>
      </c>
      <c r="I190" s="33">
        <v>792</v>
      </c>
      <c r="J190" s="33">
        <v>793</v>
      </c>
      <c r="K190" s="33">
        <v>1585</v>
      </c>
      <c r="L190" s="33">
        <v>814</v>
      </c>
      <c r="M190" s="33">
        <v>812</v>
      </c>
      <c r="N190" s="33">
        <v>1626</v>
      </c>
    </row>
    <row r="191" spans="1:14" x14ac:dyDescent="0.25">
      <c r="A191" s="31" t="s">
        <v>445</v>
      </c>
      <c r="B191" s="15" t="s">
        <v>7</v>
      </c>
      <c r="C191" s="32" t="s">
        <v>239</v>
      </c>
      <c r="D191" s="32" t="s">
        <v>231</v>
      </c>
      <c r="E191" s="33">
        <v>1700</v>
      </c>
      <c r="F191" s="33">
        <v>1766</v>
      </c>
      <c r="G191" s="33">
        <v>1739</v>
      </c>
      <c r="H191" s="33">
        <v>1769</v>
      </c>
      <c r="I191" s="33">
        <v>453</v>
      </c>
      <c r="J191" s="33">
        <v>449</v>
      </c>
      <c r="K191" s="33">
        <v>902</v>
      </c>
      <c r="L191" s="33">
        <v>437</v>
      </c>
      <c r="M191" s="33">
        <v>450</v>
      </c>
      <c r="N191" s="33">
        <v>887</v>
      </c>
    </row>
    <row r="192" spans="1:14" x14ac:dyDescent="0.25">
      <c r="A192" s="31" t="s">
        <v>446</v>
      </c>
      <c r="B192" s="15" t="s">
        <v>7</v>
      </c>
      <c r="C192" s="32" t="s">
        <v>80</v>
      </c>
      <c r="D192" s="32" t="s">
        <v>231</v>
      </c>
      <c r="E192" s="33">
        <v>2536</v>
      </c>
      <c r="F192" s="33">
        <v>3239</v>
      </c>
      <c r="G192" s="33">
        <v>3785</v>
      </c>
      <c r="H192" s="33">
        <v>3713</v>
      </c>
      <c r="I192" s="33">
        <v>887</v>
      </c>
      <c r="J192" s="33">
        <v>1064</v>
      </c>
      <c r="K192" s="33">
        <v>1951</v>
      </c>
      <c r="L192" s="33">
        <v>834</v>
      </c>
      <c r="M192" s="33">
        <v>989</v>
      </c>
      <c r="N192" s="33">
        <v>1823</v>
      </c>
    </row>
    <row r="193" spans="1:14" x14ac:dyDescent="0.25">
      <c r="A193" s="31" t="s">
        <v>447</v>
      </c>
      <c r="B193" s="15" t="s">
        <v>7</v>
      </c>
      <c r="C193" s="32" t="s">
        <v>242</v>
      </c>
      <c r="D193" s="32" t="s">
        <v>231</v>
      </c>
      <c r="E193" s="33">
        <v>884</v>
      </c>
      <c r="F193" s="33">
        <v>1090</v>
      </c>
      <c r="G193" s="33">
        <v>1383</v>
      </c>
      <c r="H193" s="33">
        <v>1386</v>
      </c>
      <c r="I193" s="33">
        <v>354</v>
      </c>
      <c r="J193" s="33">
        <v>416</v>
      </c>
      <c r="K193" s="33">
        <v>770</v>
      </c>
      <c r="L193" s="33">
        <v>349</v>
      </c>
      <c r="M193" s="33">
        <v>405</v>
      </c>
      <c r="N193" s="33">
        <v>754</v>
      </c>
    </row>
    <row r="194" spans="1:14" x14ac:dyDescent="0.25">
      <c r="A194" s="31" t="s">
        <v>448</v>
      </c>
      <c r="B194" s="15" t="s">
        <v>7</v>
      </c>
      <c r="C194" s="32" t="s">
        <v>244</v>
      </c>
      <c r="D194" s="32" t="s">
        <v>231</v>
      </c>
      <c r="E194" s="34">
        <v>1667</v>
      </c>
      <c r="F194" s="34">
        <v>2172</v>
      </c>
      <c r="G194" s="34">
        <v>2371</v>
      </c>
      <c r="H194" s="34">
        <v>2260</v>
      </c>
      <c r="I194" s="34">
        <v>530</v>
      </c>
      <c r="J194" s="34">
        <v>637</v>
      </c>
      <c r="K194" s="34">
        <v>1167</v>
      </c>
      <c r="L194" s="34">
        <v>480</v>
      </c>
      <c r="M194" s="34">
        <v>583</v>
      </c>
      <c r="N194" s="34">
        <v>1063</v>
      </c>
    </row>
    <row r="195" spans="1:14" x14ac:dyDescent="0.25">
      <c r="A195" s="31" t="s">
        <v>449</v>
      </c>
      <c r="B195" s="15" t="s">
        <v>7</v>
      </c>
      <c r="C195" s="32" t="s">
        <v>246</v>
      </c>
      <c r="D195" s="32" t="s">
        <v>247</v>
      </c>
      <c r="E195" s="35">
        <v>16.62</v>
      </c>
      <c r="F195" s="35">
        <v>21.65</v>
      </c>
      <c r="G195" s="35">
        <v>23.63</v>
      </c>
      <c r="H195" s="35">
        <v>22.53</v>
      </c>
      <c r="I195" s="35">
        <v>5.28</v>
      </c>
      <c r="J195" s="35">
        <v>6.35</v>
      </c>
      <c r="K195" s="35">
        <v>11.63</v>
      </c>
      <c r="L195" s="35">
        <v>4.78</v>
      </c>
      <c r="M195" s="35">
        <v>5.82</v>
      </c>
      <c r="N195" s="35">
        <v>10.6</v>
      </c>
    </row>
    <row r="196" spans="1:14" x14ac:dyDescent="0.25">
      <c r="A196" s="31" t="s">
        <v>450</v>
      </c>
      <c r="B196" s="15" t="s">
        <v>7</v>
      </c>
      <c r="C196" s="32" t="s">
        <v>249</v>
      </c>
      <c r="D196" s="32" t="s">
        <v>231</v>
      </c>
      <c r="E196" s="33">
        <v>833</v>
      </c>
      <c r="F196" s="33">
        <v>799</v>
      </c>
      <c r="G196" s="33">
        <v>948</v>
      </c>
      <c r="H196" s="33">
        <v>1479</v>
      </c>
      <c r="I196" s="33">
        <v>212</v>
      </c>
      <c r="J196" s="33">
        <v>319</v>
      </c>
      <c r="K196" s="33">
        <v>531</v>
      </c>
      <c r="L196" s="33">
        <v>240</v>
      </c>
      <c r="M196" s="33">
        <v>558</v>
      </c>
      <c r="N196" s="33">
        <v>798</v>
      </c>
    </row>
    <row r="197" spans="1:14" x14ac:dyDescent="0.25">
      <c r="A197" s="31" t="s">
        <v>451</v>
      </c>
      <c r="B197" s="15" t="s">
        <v>7</v>
      </c>
      <c r="C197" s="32" t="s">
        <v>251</v>
      </c>
      <c r="D197" s="32" t="s">
        <v>231</v>
      </c>
      <c r="E197" s="33"/>
      <c r="F197" s="33">
        <v>0</v>
      </c>
      <c r="G197" s="33">
        <v>0</v>
      </c>
      <c r="H197" s="33">
        <v>9</v>
      </c>
      <c r="I197" s="33">
        <v>0</v>
      </c>
      <c r="J197" s="33">
        <v>0</v>
      </c>
      <c r="K197" s="33">
        <v>0</v>
      </c>
      <c r="L197" s="33">
        <v>0</v>
      </c>
      <c r="M197" s="33"/>
      <c r="N197" s="33"/>
    </row>
    <row r="198" spans="1:14" x14ac:dyDescent="0.25">
      <c r="A198" s="31" t="s">
        <v>452</v>
      </c>
      <c r="B198" s="15" t="s">
        <v>7</v>
      </c>
      <c r="C198" s="32" t="s">
        <v>84</v>
      </c>
      <c r="D198" s="32" t="s">
        <v>231</v>
      </c>
      <c r="E198" s="33">
        <v>195955</v>
      </c>
      <c r="F198" s="33">
        <v>221593</v>
      </c>
      <c r="G198" s="33">
        <v>248563</v>
      </c>
      <c r="H198" s="33">
        <v>277833</v>
      </c>
      <c r="I198" s="33">
        <v>253748</v>
      </c>
      <c r="J198" s="33">
        <v>262507</v>
      </c>
      <c r="K198" s="33"/>
      <c r="L198" s="33">
        <v>272602</v>
      </c>
      <c r="M198" s="33">
        <v>293955</v>
      </c>
      <c r="N198" s="33"/>
    </row>
    <row r="199" spans="1:14" x14ac:dyDescent="0.25">
      <c r="A199" s="31" t="s">
        <v>453</v>
      </c>
      <c r="B199" s="15" t="s">
        <v>7</v>
      </c>
      <c r="C199" s="32" t="s">
        <v>87</v>
      </c>
      <c r="D199" s="32" t="s">
        <v>231</v>
      </c>
      <c r="E199" s="33">
        <v>115961</v>
      </c>
      <c r="F199" s="33">
        <v>117622</v>
      </c>
      <c r="G199" s="33">
        <v>129416</v>
      </c>
      <c r="H199" s="33">
        <v>146374</v>
      </c>
      <c r="I199" s="33">
        <v>132026</v>
      </c>
      <c r="J199" s="33">
        <v>135092</v>
      </c>
      <c r="K199" s="33"/>
      <c r="L199" s="33">
        <v>153482</v>
      </c>
      <c r="M199" s="33">
        <v>162601</v>
      </c>
      <c r="N199" s="33"/>
    </row>
    <row r="200" spans="1:14" x14ac:dyDescent="0.25">
      <c r="A200" s="31" t="s">
        <v>454</v>
      </c>
      <c r="B200" s="15" t="s">
        <v>7</v>
      </c>
      <c r="C200" s="32" t="s">
        <v>255</v>
      </c>
      <c r="D200" s="32" t="s">
        <v>231</v>
      </c>
      <c r="E200" s="33">
        <v>117156</v>
      </c>
      <c r="F200" s="33">
        <v>119240</v>
      </c>
      <c r="G200" s="33">
        <v>131050</v>
      </c>
      <c r="H200" s="33">
        <v>148014</v>
      </c>
      <c r="I200" s="33">
        <v>133660</v>
      </c>
      <c r="J200" s="33">
        <v>136724</v>
      </c>
      <c r="K200" s="33"/>
      <c r="L200" s="33">
        <v>155077</v>
      </c>
      <c r="M200" s="33">
        <v>164181</v>
      </c>
      <c r="N200" s="33"/>
    </row>
    <row r="201" spans="1:14" x14ac:dyDescent="0.25">
      <c r="A201" s="31" t="s">
        <v>455</v>
      </c>
      <c r="B201" s="15" t="s">
        <v>7</v>
      </c>
      <c r="C201" s="32" t="s">
        <v>257</v>
      </c>
      <c r="D201" s="32" t="s">
        <v>231</v>
      </c>
      <c r="E201" s="33">
        <v>1195</v>
      </c>
      <c r="F201" s="33">
        <v>1618</v>
      </c>
      <c r="G201" s="33">
        <v>1634</v>
      </c>
      <c r="H201" s="33">
        <v>1640</v>
      </c>
      <c r="I201" s="33">
        <v>1634</v>
      </c>
      <c r="J201" s="33">
        <v>1632</v>
      </c>
      <c r="K201" s="33"/>
      <c r="L201" s="33">
        <v>1595</v>
      </c>
      <c r="M201" s="33">
        <v>1580</v>
      </c>
      <c r="N201" s="33"/>
    </row>
    <row r="202" spans="1:14" x14ac:dyDescent="0.25">
      <c r="A202" s="31" t="s">
        <v>456</v>
      </c>
      <c r="B202" s="15" t="s">
        <v>7</v>
      </c>
      <c r="C202" s="32" t="s">
        <v>88</v>
      </c>
      <c r="D202" s="32" t="s">
        <v>231</v>
      </c>
      <c r="E202" s="33">
        <v>168269</v>
      </c>
      <c r="F202" s="33">
        <v>191125</v>
      </c>
      <c r="G202" s="33">
        <v>214755</v>
      </c>
      <c r="H202" s="33">
        <v>238509</v>
      </c>
      <c r="I202" s="33">
        <v>221051</v>
      </c>
      <c r="J202" s="33">
        <v>225124</v>
      </c>
      <c r="K202" s="33"/>
      <c r="L202" s="33">
        <v>231580</v>
      </c>
      <c r="M202" s="33">
        <v>251394</v>
      </c>
      <c r="N202" s="33"/>
    </row>
    <row r="203" spans="1:14" x14ac:dyDescent="0.25">
      <c r="A203" s="31" t="s">
        <v>457</v>
      </c>
      <c r="B203" s="15" t="s">
        <v>7</v>
      </c>
      <c r="C203" s="32" t="s">
        <v>90</v>
      </c>
      <c r="D203" s="32" t="s">
        <v>231</v>
      </c>
      <c r="E203" s="33">
        <v>16010</v>
      </c>
      <c r="F203" s="33">
        <v>26985</v>
      </c>
      <c r="G203" s="33">
        <v>34396</v>
      </c>
      <c r="H203" s="33">
        <v>38266</v>
      </c>
      <c r="I203" s="33">
        <v>35946</v>
      </c>
      <c r="J203" s="33">
        <v>37432</v>
      </c>
      <c r="K203" s="33"/>
      <c r="L203" s="33">
        <v>39211</v>
      </c>
      <c r="M203" s="33">
        <v>38465</v>
      </c>
      <c r="N203" s="33"/>
    </row>
    <row r="204" spans="1:14" x14ac:dyDescent="0.25">
      <c r="A204" s="31" t="s">
        <v>458</v>
      </c>
      <c r="B204" s="15" t="s">
        <v>7</v>
      </c>
      <c r="C204" s="32" t="s">
        <v>91</v>
      </c>
      <c r="D204" s="32" t="s">
        <v>231</v>
      </c>
      <c r="E204" s="33">
        <v>57130</v>
      </c>
      <c r="F204" s="33">
        <v>68866</v>
      </c>
      <c r="G204" s="33">
        <v>77175</v>
      </c>
      <c r="H204" s="33">
        <v>83776</v>
      </c>
      <c r="I204" s="33">
        <v>77342</v>
      </c>
      <c r="J204" s="33">
        <v>79142</v>
      </c>
      <c r="K204" s="33"/>
      <c r="L204" s="33">
        <v>70439</v>
      </c>
      <c r="M204" s="33">
        <v>83533</v>
      </c>
      <c r="N204" s="33"/>
    </row>
    <row r="205" spans="1:14" x14ac:dyDescent="0.25">
      <c r="A205" s="31" t="s">
        <v>459</v>
      </c>
      <c r="B205" s="15" t="s">
        <v>7</v>
      </c>
      <c r="C205" s="32" t="s">
        <v>92</v>
      </c>
      <c r="D205" s="32" t="s">
        <v>231</v>
      </c>
      <c r="E205" s="33">
        <v>4749</v>
      </c>
      <c r="F205" s="33">
        <v>4767</v>
      </c>
      <c r="G205" s="33">
        <v>4479</v>
      </c>
      <c r="H205" s="33">
        <v>6791</v>
      </c>
      <c r="I205" s="33">
        <v>4458</v>
      </c>
      <c r="J205" s="33">
        <v>4517</v>
      </c>
      <c r="K205" s="33"/>
      <c r="L205" s="33">
        <v>9623</v>
      </c>
      <c r="M205" s="33">
        <v>11551</v>
      </c>
      <c r="N205" s="33"/>
    </row>
    <row r="206" spans="1:14" x14ac:dyDescent="0.25">
      <c r="A206" s="31" t="s">
        <v>460</v>
      </c>
      <c r="B206" s="15" t="s">
        <v>7</v>
      </c>
      <c r="C206" s="32" t="s">
        <v>263</v>
      </c>
      <c r="D206" s="32" t="s">
        <v>231</v>
      </c>
      <c r="E206" s="33">
        <v>10559</v>
      </c>
      <c r="F206" s="33">
        <v>12071</v>
      </c>
      <c r="G206" s="33">
        <v>13430</v>
      </c>
      <c r="H206" s="33">
        <v>14614</v>
      </c>
      <c r="I206" s="33">
        <v>13773</v>
      </c>
      <c r="J206" s="33">
        <v>14258</v>
      </c>
      <c r="K206" s="33"/>
      <c r="L206" s="33">
        <v>14465</v>
      </c>
      <c r="M206" s="33">
        <v>14899</v>
      </c>
      <c r="N206" s="33"/>
    </row>
    <row r="207" spans="1:14" x14ac:dyDescent="0.25">
      <c r="A207" s="31" t="s">
        <v>461</v>
      </c>
      <c r="B207" s="15" t="s">
        <v>7</v>
      </c>
      <c r="C207" s="32" t="s">
        <v>265</v>
      </c>
      <c r="D207" s="32" t="s">
        <v>231</v>
      </c>
      <c r="E207" s="33">
        <v>11035</v>
      </c>
      <c r="F207" s="33">
        <v>12646</v>
      </c>
      <c r="G207" s="33">
        <v>14084</v>
      </c>
      <c r="H207" s="33">
        <v>15199</v>
      </c>
      <c r="I207" s="33">
        <v>14452</v>
      </c>
      <c r="J207" s="33">
        <v>14970</v>
      </c>
      <c r="K207" s="33"/>
      <c r="L207" s="33">
        <v>15071</v>
      </c>
      <c r="M207" s="33">
        <v>15534</v>
      </c>
      <c r="N207" s="33"/>
    </row>
    <row r="208" spans="1:14" x14ac:dyDescent="0.25">
      <c r="A208" s="31" t="s">
        <v>462</v>
      </c>
      <c r="B208" s="15" t="s">
        <v>7</v>
      </c>
      <c r="C208" s="32" t="s">
        <v>93</v>
      </c>
      <c r="D208" s="32" t="s">
        <v>231</v>
      </c>
      <c r="E208" s="33">
        <v>103636</v>
      </c>
      <c r="F208" s="33">
        <v>108299</v>
      </c>
      <c r="G208" s="33">
        <v>120843</v>
      </c>
      <c r="H208" s="33">
        <v>133604</v>
      </c>
      <c r="I208" s="33"/>
      <c r="J208" s="33"/>
      <c r="K208" s="33"/>
      <c r="L208" s="33">
        <v>135397</v>
      </c>
      <c r="M208" s="33">
        <v>138795</v>
      </c>
      <c r="N208" s="33"/>
    </row>
    <row r="209" spans="1:14" x14ac:dyDescent="0.25">
      <c r="A209" s="31" t="s">
        <v>463</v>
      </c>
      <c r="B209" s="15" t="s">
        <v>7</v>
      </c>
      <c r="C209" s="32" t="s">
        <v>94</v>
      </c>
      <c r="D209" s="32" t="s">
        <v>231</v>
      </c>
      <c r="E209" s="33">
        <v>35474</v>
      </c>
      <c r="F209" s="33">
        <v>35450</v>
      </c>
      <c r="G209" s="33">
        <v>36396</v>
      </c>
      <c r="H209" s="33">
        <v>38958</v>
      </c>
      <c r="I209" s="33">
        <v>36741</v>
      </c>
      <c r="J209" s="33">
        <v>37606</v>
      </c>
      <c r="K209" s="33"/>
      <c r="L209" s="33">
        <v>40036</v>
      </c>
      <c r="M209" s="33">
        <v>40916</v>
      </c>
      <c r="N209" s="33"/>
    </row>
    <row r="210" spans="1:14" x14ac:dyDescent="0.25">
      <c r="A210" s="31" t="s">
        <v>464</v>
      </c>
      <c r="B210" s="15" t="s">
        <v>7</v>
      </c>
      <c r="C210" s="32" t="s">
        <v>269</v>
      </c>
      <c r="D210" s="32" t="s">
        <v>231</v>
      </c>
      <c r="E210" s="33"/>
      <c r="F210" s="33"/>
      <c r="G210" s="33"/>
      <c r="H210" s="33"/>
      <c r="I210" s="33"/>
      <c r="J210" s="33"/>
      <c r="K210" s="33"/>
      <c r="L210" s="33"/>
      <c r="M210" s="33"/>
      <c r="N210" s="33"/>
    </row>
    <row r="211" spans="1:14" x14ac:dyDescent="0.25">
      <c r="A211" s="31" t="s">
        <v>465</v>
      </c>
      <c r="B211" s="15" t="s">
        <v>7</v>
      </c>
      <c r="C211" s="32" t="s">
        <v>271</v>
      </c>
      <c r="D211" s="32" t="s">
        <v>231</v>
      </c>
      <c r="E211" s="33"/>
      <c r="F211" s="33">
        <v>690</v>
      </c>
      <c r="G211" s="33">
        <v>668</v>
      </c>
      <c r="H211" s="33">
        <v>652</v>
      </c>
      <c r="I211" s="33">
        <v>594</v>
      </c>
      <c r="J211" s="33">
        <v>601</v>
      </c>
      <c r="K211" s="33"/>
      <c r="L211" s="33">
        <v>634</v>
      </c>
      <c r="M211" s="33">
        <v>634</v>
      </c>
      <c r="N211" s="33"/>
    </row>
    <row r="212" spans="1:14" x14ac:dyDescent="0.25">
      <c r="A212" s="31" t="s">
        <v>466</v>
      </c>
      <c r="B212" s="15" t="s">
        <v>7</v>
      </c>
      <c r="C212" s="32" t="s">
        <v>273</v>
      </c>
      <c r="D212" s="32" t="s">
        <v>274</v>
      </c>
      <c r="E212" s="35">
        <v>16.600000000000001</v>
      </c>
      <c r="F212" s="35">
        <v>19.7</v>
      </c>
      <c r="G212" s="35">
        <v>19</v>
      </c>
      <c r="H212" s="35">
        <v>16.2</v>
      </c>
      <c r="I212" s="35">
        <v>15.7</v>
      </c>
      <c r="J212" s="35">
        <v>18.3</v>
      </c>
      <c r="K212" s="35">
        <v>17.100000000000001</v>
      </c>
      <c r="L212" s="35">
        <v>13.2</v>
      </c>
      <c r="M212" s="35">
        <v>16</v>
      </c>
      <c r="N212" s="35">
        <v>14.5</v>
      </c>
    </row>
    <row r="213" spans="1:14" x14ac:dyDescent="0.25">
      <c r="A213" s="31" t="s">
        <v>467</v>
      </c>
      <c r="B213" s="15" t="s">
        <v>7</v>
      </c>
      <c r="C213" s="32" t="s">
        <v>276</v>
      </c>
      <c r="D213" s="32" t="s">
        <v>274</v>
      </c>
      <c r="E213" s="35">
        <v>0.89</v>
      </c>
      <c r="F213" s="35">
        <v>1.06</v>
      </c>
      <c r="G213" s="35">
        <v>1.02</v>
      </c>
      <c r="H213" s="35">
        <v>0.86</v>
      </c>
      <c r="I213" s="35">
        <v>0.84</v>
      </c>
      <c r="J213" s="35">
        <v>0.99</v>
      </c>
      <c r="K213" s="35">
        <v>0.91</v>
      </c>
      <c r="L213" s="35">
        <v>0.69</v>
      </c>
      <c r="M213" s="35">
        <v>0.82</v>
      </c>
      <c r="N213" s="35">
        <v>0.76</v>
      </c>
    </row>
    <row r="214" spans="1:14" x14ac:dyDescent="0.25">
      <c r="A214" s="31" t="s">
        <v>468</v>
      </c>
      <c r="B214" s="15" t="s">
        <v>7</v>
      </c>
      <c r="C214" s="32" t="s">
        <v>278</v>
      </c>
      <c r="D214" s="32" t="s">
        <v>274</v>
      </c>
      <c r="E214" s="35">
        <v>10.42</v>
      </c>
      <c r="F214" s="35">
        <v>11.35</v>
      </c>
      <c r="G214" s="35">
        <v>11.31</v>
      </c>
      <c r="H214" s="35">
        <v>11.1</v>
      </c>
      <c r="I214" s="35">
        <v>11.31</v>
      </c>
      <c r="J214" s="35">
        <v>11.54</v>
      </c>
      <c r="K214" s="35"/>
      <c r="L214" s="35">
        <v>10.82</v>
      </c>
      <c r="M214" s="35">
        <v>10.87</v>
      </c>
      <c r="N214" s="35"/>
    </row>
    <row r="215" spans="1:14" x14ac:dyDescent="0.25">
      <c r="A215" s="31" t="s">
        <v>469</v>
      </c>
      <c r="B215" s="15" t="s">
        <v>7</v>
      </c>
      <c r="C215" s="32" t="s">
        <v>124</v>
      </c>
      <c r="D215" s="32" t="s">
        <v>274</v>
      </c>
      <c r="E215" s="35">
        <v>13.75</v>
      </c>
      <c r="F215" s="35">
        <v>14.65</v>
      </c>
      <c r="G215" s="35">
        <v>13.55</v>
      </c>
      <c r="H215" s="35">
        <v>13.19</v>
      </c>
      <c r="I215" s="35"/>
      <c r="J215" s="35"/>
      <c r="K215" s="35"/>
      <c r="L215" s="35">
        <v>13.04</v>
      </c>
      <c r="M215" s="35">
        <v>13.05</v>
      </c>
      <c r="N215" s="35"/>
    </row>
    <row r="216" spans="1:14" x14ac:dyDescent="0.25">
      <c r="A216" s="31" t="s">
        <v>470</v>
      </c>
      <c r="B216" s="15" t="s">
        <v>7</v>
      </c>
      <c r="C216" s="32" t="s">
        <v>121</v>
      </c>
      <c r="D216" s="32" t="s">
        <v>274</v>
      </c>
      <c r="E216" s="35">
        <v>9.24</v>
      </c>
      <c r="F216" s="35">
        <v>9.24</v>
      </c>
      <c r="G216" s="35">
        <v>9.23</v>
      </c>
      <c r="H216" s="35">
        <v>9.23</v>
      </c>
      <c r="I216" s="35"/>
      <c r="J216" s="35"/>
      <c r="K216" s="35"/>
      <c r="L216" s="35">
        <v>9.24</v>
      </c>
      <c r="M216" s="35">
        <v>9.24</v>
      </c>
      <c r="N216" s="35"/>
    </row>
    <row r="217" spans="1:14" x14ac:dyDescent="0.25">
      <c r="A217" s="31" t="s">
        <v>471</v>
      </c>
      <c r="B217" s="15" t="s">
        <v>7</v>
      </c>
      <c r="C217" s="32" t="s">
        <v>21</v>
      </c>
      <c r="D217" s="32" t="s">
        <v>274</v>
      </c>
      <c r="E217" s="35">
        <v>5.19</v>
      </c>
      <c r="F217" s="35">
        <v>5.26</v>
      </c>
      <c r="G217" s="35">
        <v>5.18</v>
      </c>
      <c r="H217" s="35">
        <v>5.04</v>
      </c>
      <c r="I217" s="35">
        <v>5.22</v>
      </c>
      <c r="J217" s="35">
        <v>5.26</v>
      </c>
      <c r="K217" s="35"/>
      <c r="L217" s="35">
        <v>5.12</v>
      </c>
      <c r="M217" s="35">
        <v>4.8499999999999996</v>
      </c>
      <c r="N217" s="35"/>
    </row>
    <row r="218" spans="1:14" x14ac:dyDescent="0.25">
      <c r="A218" s="31" t="s">
        <v>472</v>
      </c>
      <c r="B218" s="15" t="s">
        <v>7</v>
      </c>
      <c r="C218" s="32" t="s">
        <v>127</v>
      </c>
      <c r="D218" s="32" t="s">
        <v>274</v>
      </c>
      <c r="E218" s="35">
        <v>127</v>
      </c>
      <c r="F218" s="35">
        <v>156</v>
      </c>
      <c r="G218" s="35">
        <v>165</v>
      </c>
      <c r="H218" s="35">
        <v>129</v>
      </c>
      <c r="I218" s="35">
        <v>146</v>
      </c>
      <c r="J218" s="35">
        <v>134</v>
      </c>
      <c r="K218" s="35"/>
      <c r="L218" s="35">
        <v>129</v>
      </c>
      <c r="M218" s="35">
        <v>127</v>
      </c>
      <c r="N218" s="35"/>
    </row>
    <row r="219" spans="1:14" x14ac:dyDescent="0.25">
      <c r="A219" s="31" t="s">
        <v>473</v>
      </c>
      <c r="B219" s="15" t="s">
        <v>7</v>
      </c>
      <c r="C219" s="32" t="s">
        <v>128</v>
      </c>
      <c r="D219" s="32" t="s">
        <v>274</v>
      </c>
      <c r="E219" s="35">
        <v>133</v>
      </c>
      <c r="F219" s="35">
        <v>146</v>
      </c>
      <c r="G219" s="35">
        <v>140</v>
      </c>
      <c r="H219" s="35">
        <v>127</v>
      </c>
      <c r="I219" s="35">
        <v>131</v>
      </c>
      <c r="J219" s="35">
        <v>125</v>
      </c>
      <c r="K219" s="35"/>
      <c r="L219" s="35">
        <v>122</v>
      </c>
      <c r="M219" s="35">
        <v>122</v>
      </c>
      <c r="N219" s="35"/>
    </row>
    <row r="220" spans="1:14" x14ac:dyDescent="0.25">
      <c r="A220" s="31" t="s">
        <v>474</v>
      </c>
      <c r="B220" s="15" t="s">
        <v>7</v>
      </c>
      <c r="C220" s="32" t="s">
        <v>285</v>
      </c>
      <c r="D220" s="32" t="s">
        <v>274</v>
      </c>
      <c r="E220" s="35">
        <v>50.9</v>
      </c>
      <c r="F220" s="35">
        <v>43.5</v>
      </c>
      <c r="G220" s="35">
        <v>44.1</v>
      </c>
      <c r="H220" s="35">
        <v>46.1</v>
      </c>
      <c r="I220" s="35">
        <v>47.5</v>
      </c>
      <c r="J220" s="35">
        <v>43.1</v>
      </c>
      <c r="K220" s="35">
        <v>45.2</v>
      </c>
      <c r="L220" s="35">
        <v>49.4</v>
      </c>
      <c r="M220" s="35">
        <v>46.1</v>
      </c>
      <c r="N220" s="35">
        <v>47.7</v>
      </c>
    </row>
    <row r="221" spans="1:14" x14ac:dyDescent="0.25">
      <c r="A221" s="31" t="s">
        <v>475</v>
      </c>
      <c r="B221" s="15" t="s">
        <v>7</v>
      </c>
      <c r="C221" s="32" t="s">
        <v>287</v>
      </c>
      <c r="D221" s="32" t="s">
        <v>274</v>
      </c>
      <c r="E221" s="35">
        <v>0.11</v>
      </c>
      <c r="F221" s="35">
        <v>0.42</v>
      </c>
      <c r="G221" s="35">
        <v>-0.01</v>
      </c>
      <c r="H221" s="35">
        <v>0.01</v>
      </c>
      <c r="I221" s="35">
        <v>-0.03</v>
      </c>
      <c r="J221" s="35">
        <v>-0.05</v>
      </c>
      <c r="K221" s="35">
        <v>-0.04</v>
      </c>
      <c r="L221" s="35">
        <v>0</v>
      </c>
      <c r="M221" s="35">
        <v>-0.1</v>
      </c>
      <c r="N221" s="35">
        <v>-0.05</v>
      </c>
    </row>
    <row r="222" spans="1:14" x14ac:dyDescent="0.25">
      <c r="A222" s="31" t="s">
        <v>476</v>
      </c>
      <c r="B222" s="15" t="s">
        <v>7</v>
      </c>
      <c r="C222" s="32" t="s">
        <v>289</v>
      </c>
      <c r="D222" s="32" t="s">
        <v>274</v>
      </c>
      <c r="E222" s="35">
        <v>1.02</v>
      </c>
      <c r="F222" s="35">
        <v>1.36</v>
      </c>
      <c r="G222" s="35">
        <v>1.25</v>
      </c>
      <c r="H222" s="35">
        <v>1.1100000000000001</v>
      </c>
      <c r="I222" s="35">
        <v>1.22</v>
      </c>
      <c r="J222" s="35">
        <v>1.19</v>
      </c>
      <c r="K222" s="35"/>
      <c r="L222" s="35">
        <v>1.03</v>
      </c>
      <c r="M222" s="35">
        <v>0.96</v>
      </c>
      <c r="N222" s="35"/>
    </row>
    <row r="223" spans="1:14" x14ac:dyDescent="0.25">
      <c r="A223" s="31" t="s">
        <v>477</v>
      </c>
      <c r="B223" s="15" t="s">
        <v>7</v>
      </c>
      <c r="C223" s="32" t="s">
        <v>291</v>
      </c>
      <c r="D223" s="32" t="s">
        <v>274</v>
      </c>
      <c r="E223" s="35">
        <v>0.48</v>
      </c>
      <c r="F223" s="35">
        <v>0.6</v>
      </c>
      <c r="G223" s="35">
        <v>0.53</v>
      </c>
      <c r="H223" s="35">
        <v>0.46</v>
      </c>
      <c r="I223" s="35">
        <v>0.46</v>
      </c>
      <c r="J223" s="35">
        <v>0.46</v>
      </c>
      <c r="K223" s="35"/>
      <c r="L223" s="35">
        <v>0.42</v>
      </c>
      <c r="M223" s="35">
        <v>0.4</v>
      </c>
      <c r="N223" s="35"/>
    </row>
    <row r="224" spans="1:14" x14ac:dyDescent="0.25">
      <c r="A224" s="31" t="s">
        <v>478</v>
      </c>
      <c r="B224" s="15" t="s">
        <v>7</v>
      </c>
      <c r="C224" s="32" t="s">
        <v>293</v>
      </c>
      <c r="D224" s="32" t="s">
        <v>274</v>
      </c>
      <c r="E224" s="35">
        <v>2.33</v>
      </c>
      <c r="F224" s="35">
        <v>2.75</v>
      </c>
      <c r="G224" s="35">
        <v>2.29</v>
      </c>
      <c r="H224" s="35">
        <v>2.12</v>
      </c>
      <c r="I224" s="35">
        <v>2.09</v>
      </c>
      <c r="J224" s="35">
        <v>2.29</v>
      </c>
      <c r="K224" s="35">
        <v>2.19</v>
      </c>
      <c r="L224" s="35">
        <v>1.84</v>
      </c>
      <c r="M224" s="35">
        <v>1.98</v>
      </c>
      <c r="N224" s="35">
        <v>1.91</v>
      </c>
    </row>
    <row r="225" spans="1:14" x14ac:dyDescent="0.25">
      <c r="A225" s="31" t="s">
        <v>479</v>
      </c>
      <c r="B225" s="15" t="s">
        <v>7</v>
      </c>
      <c r="C225" s="32" t="s">
        <v>295</v>
      </c>
      <c r="D225" s="32" t="s">
        <v>274</v>
      </c>
      <c r="E225" s="35">
        <v>50</v>
      </c>
      <c r="F225" s="35">
        <v>36.799999999999997</v>
      </c>
      <c r="G225" s="35">
        <v>40</v>
      </c>
      <c r="H225" s="35">
        <v>65.8</v>
      </c>
      <c r="I225" s="35">
        <v>40</v>
      </c>
      <c r="J225" s="35">
        <v>50.1</v>
      </c>
      <c r="K225" s="35">
        <v>45.5</v>
      </c>
      <c r="L225" s="35">
        <v>50</v>
      </c>
      <c r="M225" s="35">
        <v>95.7</v>
      </c>
      <c r="N225" s="35">
        <v>75.099999999999994</v>
      </c>
    </row>
    <row r="226" spans="1:14" x14ac:dyDescent="0.25">
      <c r="A226" s="31" t="s">
        <v>480</v>
      </c>
      <c r="B226" s="15" t="s">
        <v>7</v>
      </c>
      <c r="C226" s="32" t="s">
        <v>297</v>
      </c>
      <c r="D226" s="32" t="s">
        <v>298</v>
      </c>
      <c r="E226" s="33">
        <v>3676</v>
      </c>
      <c r="F226" s="33">
        <v>3634</v>
      </c>
      <c r="G226" s="33">
        <v>3555</v>
      </c>
      <c r="H226" s="33">
        <v>3515</v>
      </c>
      <c r="I226" s="33"/>
      <c r="J226" s="33"/>
      <c r="K226" s="33"/>
      <c r="L226" s="33"/>
      <c r="M226" s="33"/>
      <c r="N226" s="33"/>
    </row>
    <row r="227" spans="1:14" x14ac:dyDescent="0.25">
      <c r="A227" s="31" t="s">
        <v>481</v>
      </c>
      <c r="B227" s="15" t="s">
        <v>7</v>
      </c>
      <c r="C227" s="32" t="s">
        <v>116</v>
      </c>
      <c r="D227" s="32" t="s">
        <v>298</v>
      </c>
      <c r="E227" s="33"/>
      <c r="F227" s="33">
        <v>127</v>
      </c>
      <c r="G227" s="33">
        <v>120</v>
      </c>
      <c r="H227" s="33">
        <v>120</v>
      </c>
      <c r="I227" s="33"/>
      <c r="J227" s="33"/>
      <c r="K227" s="33"/>
      <c r="L227" s="33"/>
      <c r="M227" s="33"/>
      <c r="N227" s="33"/>
    </row>
    <row r="228" spans="1:14" x14ac:dyDescent="0.25">
      <c r="A228" s="31" t="s">
        <v>482</v>
      </c>
      <c r="B228" s="15" t="s">
        <v>7</v>
      </c>
      <c r="C228" s="32" t="s">
        <v>301</v>
      </c>
      <c r="D228" s="32" t="s">
        <v>247</v>
      </c>
      <c r="E228" s="35"/>
      <c r="F228" s="35"/>
      <c r="G228" s="35"/>
      <c r="H228" s="35"/>
      <c r="I228" s="35"/>
      <c r="J228" s="35"/>
      <c r="K228" s="35"/>
      <c r="L228" s="35"/>
      <c r="M228" s="35"/>
      <c r="N228" s="35"/>
    </row>
    <row r="229" spans="1:14" x14ac:dyDescent="0.25">
      <c r="A229" s="36" t="s">
        <v>483</v>
      </c>
      <c r="B229" s="37" t="s">
        <v>7</v>
      </c>
      <c r="C229" s="38" t="s">
        <v>303</v>
      </c>
      <c r="D229" s="38" t="s">
        <v>231</v>
      </c>
      <c r="E229" s="33"/>
      <c r="F229" s="33"/>
      <c r="G229" s="33"/>
      <c r="H229" s="33"/>
      <c r="I229" s="33"/>
      <c r="J229" s="33"/>
      <c r="K229" s="33"/>
      <c r="L229" s="33"/>
      <c r="M229" s="33"/>
      <c r="N229" s="33"/>
    </row>
  </sheetData>
  <autoFilter ref="A4:N229" xr:uid="{00000000-0009-0000-0000-00000B000000}"/>
  <pageMargins left="0.75" right="0.75" top="1" bottom="1" header="0.5" footer="0.5"/>
  <pageSetup paperSize="9" fitToHeight="0"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808080"/>
    <pageSetUpPr fitToPage="1"/>
  </sheetPr>
  <dimension ref="A1:B145"/>
  <sheetViews>
    <sheetView showGridLines="0" rightToLeft="1" workbookViewId="0"/>
  </sheetViews>
  <sheetFormatPr defaultRowHeight="15" x14ac:dyDescent="0.25"/>
  <cols>
    <col min="1" max="1" width="16" customWidth="1"/>
    <col min="2" max="2" width="120" customWidth="1"/>
  </cols>
  <sheetData>
    <row r="1" spans="1:2" ht="20.25" x14ac:dyDescent="0.3">
      <c r="A1" s="1" t="s">
        <v>484</v>
      </c>
    </row>
    <row r="3" spans="1:2" ht="32.1" customHeight="1" x14ac:dyDescent="0.25">
      <c r="A3" s="15" t="s">
        <v>485</v>
      </c>
      <c r="B3" s="14" t="s">
        <v>486</v>
      </c>
    </row>
    <row r="4" spans="1:2" ht="32.1" customHeight="1" x14ac:dyDescent="0.25">
      <c r="A4" s="15" t="s">
        <v>487</v>
      </c>
      <c r="B4" s="14" t="s">
        <v>488</v>
      </c>
    </row>
    <row r="5" spans="1:2" ht="32.1" customHeight="1" x14ac:dyDescent="0.25">
      <c r="A5" s="15" t="s">
        <v>489</v>
      </c>
      <c r="B5" s="14" t="s">
        <v>490</v>
      </c>
    </row>
    <row r="6" spans="1:2" ht="32.1" customHeight="1" x14ac:dyDescent="0.25">
      <c r="A6" s="15" t="s">
        <v>491</v>
      </c>
      <c r="B6" s="14" t="s">
        <v>492</v>
      </c>
    </row>
    <row r="7" spans="1:2" ht="32.1" customHeight="1" x14ac:dyDescent="0.25">
      <c r="A7" s="15" t="s">
        <v>493</v>
      </c>
      <c r="B7" s="14" t="s">
        <v>494</v>
      </c>
    </row>
    <row r="8" spans="1:2" ht="32.1" customHeight="1" x14ac:dyDescent="0.25">
      <c r="A8" s="15" t="s">
        <v>495</v>
      </c>
      <c r="B8" s="14" t="s">
        <v>496</v>
      </c>
    </row>
    <row r="9" spans="1:2" ht="32.1" customHeight="1" x14ac:dyDescent="0.25">
      <c r="A9" s="15" t="s">
        <v>497</v>
      </c>
      <c r="B9" s="14" t="s">
        <v>498</v>
      </c>
    </row>
    <row r="10" spans="1:2" ht="32.1" customHeight="1" x14ac:dyDescent="0.25">
      <c r="A10" s="15" t="s">
        <v>499</v>
      </c>
      <c r="B10" s="14" t="s">
        <v>500</v>
      </c>
    </row>
    <row r="11" spans="1:2" ht="32.1" customHeight="1" x14ac:dyDescent="0.25">
      <c r="A11" s="15" t="s">
        <v>501</v>
      </c>
      <c r="B11" s="14" t="s">
        <v>502</v>
      </c>
    </row>
    <row r="13" spans="1:2" ht="15.75" x14ac:dyDescent="0.25">
      <c r="A13" s="13" t="s">
        <v>503</v>
      </c>
    </row>
    <row r="14" spans="1:2" ht="27.95" customHeight="1" x14ac:dyDescent="0.25">
      <c r="A14" s="15" t="s">
        <v>3</v>
      </c>
      <c r="B14" s="14" t="s">
        <v>504</v>
      </c>
    </row>
    <row r="15" spans="1:2" ht="27.95" customHeight="1" x14ac:dyDescent="0.25">
      <c r="A15" s="15" t="s">
        <v>3</v>
      </c>
      <c r="B15" s="14" t="s">
        <v>505</v>
      </c>
    </row>
    <row r="16" spans="1:2" ht="27.95" customHeight="1" x14ac:dyDescent="0.25">
      <c r="A16" s="15" t="s">
        <v>3</v>
      </c>
      <c r="B16" s="14" t="s">
        <v>506</v>
      </c>
    </row>
    <row r="17" spans="1:2" ht="15.95" customHeight="1" x14ac:dyDescent="0.25">
      <c r="A17" s="15" t="s">
        <v>3</v>
      </c>
      <c r="B17" s="14" t="s">
        <v>507</v>
      </c>
    </row>
    <row r="18" spans="1:2" ht="27.95" customHeight="1" x14ac:dyDescent="0.25">
      <c r="A18" s="15" t="s">
        <v>3</v>
      </c>
      <c r="B18" s="14" t="s">
        <v>508</v>
      </c>
    </row>
    <row r="19" spans="1:2" ht="27.95" customHeight="1" x14ac:dyDescent="0.25">
      <c r="A19" s="15" t="s">
        <v>3</v>
      </c>
      <c r="B19" s="14" t="s">
        <v>509</v>
      </c>
    </row>
    <row r="20" spans="1:2" ht="27.95" customHeight="1" x14ac:dyDescent="0.25">
      <c r="A20" s="15" t="s">
        <v>3</v>
      </c>
      <c r="B20" s="14" t="s">
        <v>510</v>
      </c>
    </row>
    <row r="21" spans="1:2" ht="27.95" customHeight="1" x14ac:dyDescent="0.25">
      <c r="A21" s="15" t="s">
        <v>3</v>
      </c>
      <c r="B21" s="14" t="s">
        <v>511</v>
      </c>
    </row>
    <row r="22" spans="1:2" ht="27.95" customHeight="1" x14ac:dyDescent="0.25">
      <c r="A22" s="15" t="s">
        <v>3</v>
      </c>
      <c r="B22" s="14" t="s">
        <v>512</v>
      </c>
    </row>
    <row r="23" spans="1:2" ht="27.95" customHeight="1" x14ac:dyDescent="0.25">
      <c r="A23" s="15" t="s">
        <v>3</v>
      </c>
      <c r="B23" s="14" t="s">
        <v>513</v>
      </c>
    </row>
    <row r="24" spans="1:2" ht="15.95" customHeight="1" x14ac:dyDescent="0.25">
      <c r="A24" s="15" t="s">
        <v>3</v>
      </c>
      <c r="B24" s="14" t="s">
        <v>514</v>
      </c>
    </row>
    <row r="25" spans="1:2" ht="56.1" customHeight="1" x14ac:dyDescent="0.25">
      <c r="A25" s="15" t="s">
        <v>3</v>
      </c>
      <c r="B25" s="14" t="s">
        <v>515</v>
      </c>
    </row>
    <row r="26" spans="1:2" ht="27.95" customHeight="1" x14ac:dyDescent="0.25">
      <c r="A26" s="15" t="s">
        <v>3</v>
      </c>
      <c r="B26" s="14" t="s">
        <v>516</v>
      </c>
    </row>
    <row r="27" spans="1:2" ht="15.95" customHeight="1" x14ac:dyDescent="0.25">
      <c r="A27" s="15" t="s">
        <v>3</v>
      </c>
      <c r="B27" s="14" t="s">
        <v>517</v>
      </c>
    </row>
    <row r="28" spans="1:2" ht="27.95" customHeight="1" x14ac:dyDescent="0.25">
      <c r="A28" s="15" t="s">
        <v>3</v>
      </c>
      <c r="B28" s="14" t="s">
        <v>518</v>
      </c>
    </row>
    <row r="29" spans="1:2" ht="27.95" customHeight="1" x14ac:dyDescent="0.25">
      <c r="A29" s="15" t="s">
        <v>3</v>
      </c>
      <c r="B29" s="14" t="s">
        <v>519</v>
      </c>
    </row>
    <row r="30" spans="1:2" ht="15.95" customHeight="1" x14ac:dyDescent="0.25">
      <c r="A30" s="15" t="s">
        <v>3</v>
      </c>
      <c r="B30" s="14" t="s">
        <v>520</v>
      </c>
    </row>
    <row r="31" spans="1:2" ht="15.95" customHeight="1" x14ac:dyDescent="0.25">
      <c r="A31" s="15" t="s">
        <v>3</v>
      </c>
      <c r="B31" s="14" t="s">
        <v>521</v>
      </c>
    </row>
    <row r="32" spans="1:2" ht="15.95" customHeight="1" x14ac:dyDescent="0.25">
      <c r="A32" s="15" t="s">
        <v>3</v>
      </c>
      <c r="B32" s="14" t="s">
        <v>522</v>
      </c>
    </row>
    <row r="33" spans="1:2" ht="15.95" customHeight="1" x14ac:dyDescent="0.25">
      <c r="A33" s="15" t="s">
        <v>3</v>
      </c>
      <c r="B33" s="14" t="s">
        <v>523</v>
      </c>
    </row>
    <row r="34" spans="1:2" ht="15.95" customHeight="1" x14ac:dyDescent="0.25">
      <c r="A34" s="15" t="s">
        <v>3</v>
      </c>
      <c r="B34" s="14" t="s">
        <v>524</v>
      </c>
    </row>
    <row r="35" spans="1:2" ht="15.95" customHeight="1" x14ac:dyDescent="0.25">
      <c r="A35" s="15" t="s">
        <v>3</v>
      </c>
      <c r="B35" s="14" t="s">
        <v>525</v>
      </c>
    </row>
    <row r="36" spans="1:2" ht="15.95" customHeight="1" x14ac:dyDescent="0.25">
      <c r="A36" s="15" t="s">
        <v>3</v>
      </c>
      <c r="B36" s="14" t="s">
        <v>526</v>
      </c>
    </row>
    <row r="37" spans="1:2" ht="15.95" customHeight="1" x14ac:dyDescent="0.25">
      <c r="A37" s="15" t="s">
        <v>3</v>
      </c>
      <c r="B37" s="14" t="s">
        <v>527</v>
      </c>
    </row>
    <row r="38" spans="1:2" ht="15.95" customHeight="1" x14ac:dyDescent="0.25">
      <c r="A38" s="15" t="s">
        <v>3</v>
      </c>
      <c r="B38" s="14" t="s">
        <v>528</v>
      </c>
    </row>
    <row r="39" spans="1:2" ht="15.95" customHeight="1" x14ac:dyDescent="0.25">
      <c r="A39" s="15" t="s">
        <v>3</v>
      </c>
      <c r="B39" s="14" t="s">
        <v>529</v>
      </c>
    </row>
    <row r="40" spans="1:2" ht="15.95" customHeight="1" x14ac:dyDescent="0.25">
      <c r="A40" s="15" t="s">
        <v>3</v>
      </c>
      <c r="B40" s="14" t="s">
        <v>530</v>
      </c>
    </row>
    <row r="41" spans="1:2" ht="27.95" customHeight="1" x14ac:dyDescent="0.25">
      <c r="A41" s="15" t="s">
        <v>3</v>
      </c>
      <c r="B41" s="14" t="s">
        <v>531</v>
      </c>
    </row>
    <row r="42" spans="1:2" ht="27.95" customHeight="1" x14ac:dyDescent="0.25">
      <c r="A42" s="15" t="s">
        <v>3</v>
      </c>
      <c r="B42" s="14" t="s">
        <v>532</v>
      </c>
    </row>
    <row r="43" spans="1:2" ht="15.95" customHeight="1" x14ac:dyDescent="0.25">
      <c r="A43" s="15" t="s">
        <v>4</v>
      </c>
      <c r="B43" s="14" t="s">
        <v>533</v>
      </c>
    </row>
    <row r="44" spans="1:2" ht="27.95" customHeight="1" x14ac:dyDescent="0.25">
      <c r="A44" s="15" t="s">
        <v>4</v>
      </c>
      <c r="B44" s="14" t="s">
        <v>534</v>
      </c>
    </row>
    <row r="45" spans="1:2" ht="27.95" customHeight="1" x14ac:dyDescent="0.25">
      <c r="A45" s="15" t="s">
        <v>4</v>
      </c>
      <c r="B45" s="14" t="s">
        <v>535</v>
      </c>
    </row>
    <row r="46" spans="1:2" ht="56.1" customHeight="1" x14ac:dyDescent="0.25">
      <c r="A46" s="15" t="s">
        <v>4</v>
      </c>
      <c r="B46" s="14" t="s">
        <v>536</v>
      </c>
    </row>
    <row r="47" spans="1:2" ht="42" customHeight="1" x14ac:dyDescent="0.25">
      <c r="A47" s="15" t="s">
        <v>4</v>
      </c>
      <c r="B47" s="14" t="s">
        <v>537</v>
      </c>
    </row>
    <row r="48" spans="1:2" ht="42" customHeight="1" x14ac:dyDescent="0.25">
      <c r="A48" s="15" t="s">
        <v>4</v>
      </c>
      <c r="B48" s="14" t="s">
        <v>538</v>
      </c>
    </row>
    <row r="49" spans="1:2" ht="27.95" customHeight="1" x14ac:dyDescent="0.25">
      <c r="A49" s="15" t="s">
        <v>4</v>
      </c>
      <c r="B49" s="14" t="s">
        <v>539</v>
      </c>
    </row>
    <row r="50" spans="1:2" ht="27.95" customHeight="1" x14ac:dyDescent="0.25">
      <c r="A50" s="15" t="s">
        <v>4</v>
      </c>
      <c r="B50" s="14" t="s">
        <v>540</v>
      </c>
    </row>
    <row r="51" spans="1:2" ht="27.95" customHeight="1" x14ac:dyDescent="0.25">
      <c r="A51" s="15" t="s">
        <v>4</v>
      </c>
      <c r="B51" s="14" t="s">
        <v>541</v>
      </c>
    </row>
    <row r="52" spans="1:2" ht="15.95" customHeight="1" x14ac:dyDescent="0.25">
      <c r="A52" s="15" t="s">
        <v>4</v>
      </c>
      <c r="B52" s="14" t="s">
        <v>542</v>
      </c>
    </row>
    <row r="53" spans="1:2" ht="27.95" customHeight="1" x14ac:dyDescent="0.25">
      <c r="A53" s="15" t="s">
        <v>4</v>
      </c>
      <c r="B53" s="14" t="s">
        <v>543</v>
      </c>
    </row>
    <row r="54" spans="1:2" ht="27.95" customHeight="1" x14ac:dyDescent="0.25">
      <c r="A54" s="15" t="s">
        <v>4</v>
      </c>
      <c r="B54" s="14" t="s">
        <v>544</v>
      </c>
    </row>
    <row r="55" spans="1:2" ht="27.95" customHeight="1" x14ac:dyDescent="0.25">
      <c r="A55" s="15" t="s">
        <v>4</v>
      </c>
      <c r="B55" s="14" t="s">
        <v>545</v>
      </c>
    </row>
    <row r="56" spans="1:2" ht="27.95" customHeight="1" x14ac:dyDescent="0.25">
      <c r="A56" s="15" t="s">
        <v>4</v>
      </c>
      <c r="B56" s="14" t="s">
        <v>546</v>
      </c>
    </row>
    <row r="57" spans="1:2" ht="15.95" customHeight="1" x14ac:dyDescent="0.25">
      <c r="A57" s="15" t="s">
        <v>4</v>
      </c>
      <c r="B57" s="14" t="s">
        <v>547</v>
      </c>
    </row>
    <row r="58" spans="1:2" ht="15.95" customHeight="1" x14ac:dyDescent="0.25">
      <c r="A58" s="15" t="s">
        <v>4</v>
      </c>
      <c r="B58" s="14" t="s">
        <v>548</v>
      </c>
    </row>
    <row r="59" spans="1:2" ht="15.95" customHeight="1" x14ac:dyDescent="0.25">
      <c r="A59" s="15" t="s">
        <v>4</v>
      </c>
      <c r="B59" s="14" t="s">
        <v>549</v>
      </c>
    </row>
    <row r="60" spans="1:2" ht="15.95" customHeight="1" x14ac:dyDescent="0.25">
      <c r="A60" s="15" t="s">
        <v>4</v>
      </c>
      <c r="B60" s="14" t="s">
        <v>550</v>
      </c>
    </row>
    <row r="61" spans="1:2" ht="15.95" customHeight="1" x14ac:dyDescent="0.25">
      <c r="A61" s="15" t="s">
        <v>4</v>
      </c>
      <c r="B61" s="14" t="s">
        <v>551</v>
      </c>
    </row>
    <row r="62" spans="1:2" ht="15.95" customHeight="1" x14ac:dyDescent="0.25">
      <c r="A62" s="15" t="s">
        <v>4</v>
      </c>
      <c r="B62" s="14" t="s">
        <v>552</v>
      </c>
    </row>
    <row r="63" spans="1:2" ht="15.95" customHeight="1" x14ac:dyDescent="0.25">
      <c r="A63" s="15" t="s">
        <v>4</v>
      </c>
      <c r="B63" s="14" t="s">
        <v>553</v>
      </c>
    </row>
    <row r="64" spans="1:2" ht="15.95" customHeight="1" x14ac:dyDescent="0.25">
      <c r="A64" s="15" t="s">
        <v>4</v>
      </c>
      <c r="B64" s="14" t="s">
        <v>554</v>
      </c>
    </row>
    <row r="65" spans="1:2" ht="15.95" customHeight="1" x14ac:dyDescent="0.25">
      <c r="A65" s="15" t="s">
        <v>4</v>
      </c>
      <c r="B65" s="14" t="s">
        <v>555</v>
      </c>
    </row>
    <row r="66" spans="1:2" ht="15.95" customHeight="1" x14ac:dyDescent="0.25">
      <c r="A66" s="15" t="s">
        <v>4</v>
      </c>
      <c r="B66" s="14" t="s">
        <v>556</v>
      </c>
    </row>
    <row r="67" spans="1:2" ht="15.95" customHeight="1" x14ac:dyDescent="0.25">
      <c r="A67" s="15" t="s">
        <v>5</v>
      </c>
      <c r="B67" s="14" t="s">
        <v>557</v>
      </c>
    </row>
    <row r="68" spans="1:2" ht="27.95" customHeight="1" x14ac:dyDescent="0.25">
      <c r="A68" s="15" t="s">
        <v>5</v>
      </c>
      <c r="B68" s="14" t="s">
        <v>558</v>
      </c>
    </row>
    <row r="69" spans="1:2" ht="15.95" customHeight="1" x14ac:dyDescent="0.25">
      <c r="A69" s="15" t="s">
        <v>5</v>
      </c>
      <c r="B69" s="14" t="s">
        <v>559</v>
      </c>
    </row>
    <row r="70" spans="1:2" ht="15.95" customHeight="1" x14ac:dyDescent="0.25">
      <c r="A70" s="15" t="s">
        <v>5</v>
      </c>
      <c r="B70" s="14" t="s">
        <v>560</v>
      </c>
    </row>
    <row r="71" spans="1:2" ht="27.95" customHeight="1" x14ac:dyDescent="0.25">
      <c r="A71" s="15" t="s">
        <v>5</v>
      </c>
      <c r="B71" s="14" t="s">
        <v>561</v>
      </c>
    </row>
    <row r="72" spans="1:2" ht="15.95" customHeight="1" x14ac:dyDescent="0.25">
      <c r="A72" s="15" t="s">
        <v>5</v>
      </c>
      <c r="B72" s="14" t="s">
        <v>562</v>
      </c>
    </row>
    <row r="73" spans="1:2" ht="15.95" customHeight="1" x14ac:dyDescent="0.25">
      <c r="A73" s="15" t="s">
        <v>5</v>
      </c>
      <c r="B73" s="14" t="s">
        <v>563</v>
      </c>
    </row>
    <row r="74" spans="1:2" ht="15.95" customHeight="1" x14ac:dyDescent="0.25">
      <c r="A74" s="15" t="s">
        <v>5</v>
      </c>
      <c r="B74" s="14" t="s">
        <v>564</v>
      </c>
    </row>
    <row r="75" spans="1:2" ht="15.95" customHeight="1" x14ac:dyDescent="0.25">
      <c r="A75" s="15" t="s">
        <v>5</v>
      </c>
      <c r="B75" s="14" t="s">
        <v>565</v>
      </c>
    </row>
    <row r="76" spans="1:2" ht="56.1" customHeight="1" x14ac:dyDescent="0.25">
      <c r="A76" s="15" t="s">
        <v>5</v>
      </c>
      <c r="B76" s="14" t="s">
        <v>566</v>
      </c>
    </row>
    <row r="77" spans="1:2" ht="27.95" customHeight="1" x14ac:dyDescent="0.25">
      <c r="A77" s="15" t="s">
        <v>5</v>
      </c>
      <c r="B77" s="14" t="s">
        <v>567</v>
      </c>
    </row>
    <row r="78" spans="1:2" ht="15.95" customHeight="1" x14ac:dyDescent="0.25">
      <c r="A78" s="15" t="s">
        <v>5</v>
      </c>
      <c r="B78" s="14" t="s">
        <v>568</v>
      </c>
    </row>
    <row r="79" spans="1:2" ht="15.95" customHeight="1" x14ac:dyDescent="0.25">
      <c r="A79" s="15" t="s">
        <v>5</v>
      </c>
      <c r="B79" s="14" t="s">
        <v>569</v>
      </c>
    </row>
    <row r="80" spans="1:2" ht="15.95" customHeight="1" x14ac:dyDescent="0.25">
      <c r="A80" s="15" t="s">
        <v>5</v>
      </c>
      <c r="B80" s="14" t="s">
        <v>570</v>
      </c>
    </row>
    <row r="81" spans="1:2" ht="15.95" customHeight="1" x14ac:dyDescent="0.25">
      <c r="A81" s="15" t="s">
        <v>5</v>
      </c>
      <c r="B81" s="14" t="s">
        <v>571</v>
      </c>
    </row>
    <row r="82" spans="1:2" ht="42" customHeight="1" x14ac:dyDescent="0.25">
      <c r="A82" s="15" t="s">
        <v>5</v>
      </c>
      <c r="B82" s="14" t="s">
        <v>572</v>
      </c>
    </row>
    <row r="83" spans="1:2" ht="15.95" customHeight="1" x14ac:dyDescent="0.25">
      <c r="A83" s="15" t="s">
        <v>5</v>
      </c>
      <c r="B83" s="14" t="s">
        <v>573</v>
      </c>
    </row>
    <row r="84" spans="1:2" ht="15.95" customHeight="1" x14ac:dyDescent="0.25">
      <c r="A84" s="15" t="s">
        <v>5</v>
      </c>
      <c r="B84" s="14" t="s">
        <v>574</v>
      </c>
    </row>
    <row r="85" spans="1:2" ht="15.95" customHeight="1" x14ac:dyDescent="0.25">
      <c r="A85" s="15" t="s">
        <v>5</v>
      </c>
      <c r="B85" s="14" t="s">
        <v>575</v>
      </c>
    </row>
    <row r="86" spans="1:2" ht="15.95" customHeight="1" x14ac:dyDescent="0.25">
      <c r="A86" s="15" t="s">
        <v>5</v>
      </c>
      <c r="B86" s="14" t="s">
        <v>576</v>
      </c>
    </row>
    <row r="87" spans="1:2" ht="15.95" customHeight="1" x14ac:dyDescent="0.25">
      <c r="A87" s="15" t="s">
        <v>5</v>
      </c>
      <c r="B87" s="14" t="s">
        <v>577</v>
      </c>
    </row>
    <row r="88" spans="1:2" ht="15.95" customHeight="1" x14ac:dyDescent="0.25">
      <c r="A88" s="15" t="s">
        <v>5</v>
      </c>
      <c r="B88" s="14" t="s">
        <v>578</v>
      </c>
    </row>
    <row r="89" spans="1:2" ht="15.95" customHeight="1" x14ac:dyDescent="0.25">
      <c r="A89" s="15" t="s">
        <v>5</v>
      </c>
      <c r="B89" s="14" t="s">
        <v>579</v>
      </c>
    </row>
    <row r="90" spans="1:2" ht="15.95" customHeight="1" x14ac:dyDescent="0.25">
      <c r="A90" s="15" t="s">
        <v>5</v>
      </c>
      <c r="B90" s="14" t="s">
        <v>580</v>
      </c>
    </row>
    <row r="91" spans="1:2" ht="15.95" customHeight="1" x14ac:dyDescent="0.25">
      <c r="A91" s="15" t="s">
        <v>5</v>
      </c>
      <c r="B91" s="14" t="s">
        <v>581</v>
      </c>
    </row>
    <row r="92" spans="1:2" ht="15.95" customHeight="1" x14ac:dyDescent="0.25">
      <c r="A92" s="15" t="s">
        <v>5</v>
      </c>
      <c r="B92" s="14" t="s">
        <v>582</v>
      </c>
    </row>
    <row r="93" spans="1:2" ht="15.95" customHeight="1" x14ac:dyDescent="0.25">
      <c r="A93" s="15" t="s">
        <v>5</v>
      </c>
      <c r="B93" s="14" t="s">
        <v>583</v>
      </c>
    </row>
    <row r="94" spans="1:2" ht="56.1" customHeight="1" x14ac:dyDescent="0.25">
      <c r="A94" s="15" t="s">
        <v>6</v>
      </c>
      <c r="B94" s="14" t="s">
        <v>584</v>
      </c>
    </row>
    <row r="95" spans="1:2" ht="27.95" customHeight="1" x14ac:dyDescent="0.25">
      <c r="A95" s="15" t="s">
        <v>6</v>
      </c>
      <c r="B95" s="14" t="s">
        <v>585</v>
      </c>
    </row>
    <row r="96" spans="1:2" ht="42" customHeight="1" x14ac:dyDescent="0.25">
      <c r="A96" s="15" t="s">
        <v>6</v>
      </c>
      <c r="B96" s="14" t="s">
        <v>586</v>
      </c>
    </row>
    <row r="97" spans="1:2" ht="27.95" customHeight="1" x14ac:dyDescent="0.25">
      <c r="A97" s="15" t="s">
        <v>6</v>
      </c>
      <c r="B97" s="14" t="s">
        <v>587</v>
      </c>
    </row>
    <row r="98" spans="1:2" ht="56.1" customHeight="1" x14ac:dyDescent="0.25">
      <c r="A98" s="15" t="s">
        <v>6</v>
      </c>
      <c r="B98" s="14" t="s">
        <v>588</v>
      </c>
    </row>
    <row r="99" spans="1:2" ht="15.95" customHeight="1" x14ac:dyDescent="0.25">
      <c r="A99" s="15" t="s">
        <v>6</v>
      </c>
      <c r="B99" s="14" t="s">
        <v>589</v>
      </c>
    </row>
    <row r="100" spans="1:2" ht="42" customHeight="1" x14ac:dyDescent="0.25">
      <c r="A100" s="15" t="s">
        <v>6</v>
      </c>
      <c r="B100" s="14" t="s">
        <v>590</v>
      </c>
    </row>
    <row r="101" spans="1:2" ht="42" customHeight="1" x14ac:dyDescent="0.25">
      <c r="A101" s="15" t="s">
        <v>6</v>
      </c>
      <c r="B101" s="14" t="s">
        <v>591</v>
      </c>
    </row>
    <row r="102" spans="1:2" ht="15.95" customHeight="1" x14ac:dyDescent="0.25">
      <c r="A102" s="15" t="s">
        <v>6</v>
      </c>
      <c r="B102" s="14" t="s">
        <v>592</v>
      </c>
    </row>
    <row r="103" spans="1:2" ht="27.95" customHeight="1" x14ac:dyDescent="0.25">
      <c r="A103" s="15" t="s">
        <v>6</v>
      </c>
      <c r="B103" s="14" t="s">
        <v>593</v>
      </c>
    </row>
    <row r="104" spans="1:2" ht="15.95" customHeight="1" x14ac:dyDescent="0.25">
      <c r="A104" s="15" t="s">
        <v>6</v>
      </c>
      <c r="B104" s="14" t="s">
        <v>594</v>
      </c>
    </row>
    <row r="105" spans="1:2" ht="27.95" customHeight="1" x14ac:dyDescent="0.25">
      <c r="A105" s="15" t="s">
        <v>6</v>
      </c>
      <c r="B105" s="14" t="s">
        <v>595</v>
      </c>
    </row>
    <row r="106" spans="1:2" ht="15.95" customHeight="1" x14ac:dyDescent="0.25">
      <c r="A106" s="15" t="s">
        <v>6</v>
      </c>
      <c r="B106" s="14" t="s">
        <v>596</v>
      </c>
    </row>
    <row r="107" spans="1:2" ht="15.95" customHeight="1" x14ac:dyDescent="0.25">
      <c r="A107" s="15" t="s">
        <v>6</v>
      </c>
      <c r="B107" s="14" t="s">
        <v>597</v>
      </c>
    </row>
    <row r="108" spans="1:2" ht="15.95" customHeight="1" x14ac:dyDescent="0.25">
      <c r="A108" s="15" t="s">
        <v>6</v>
      </c>
      <c r="B108" s="14" t="s">
        <v>598</v>
      </c>
    </row>
    <row r="109" spans="1:2" ht="15.95" customHeight="1" x14ac:dyDescent="0.25">
      <c r="A109" s="15" t="s">
        <v>6</v>
      </c>
      <c r="B109" s="14" t="s">
        <v>599</v>
      </c>
    </row>
    <row r="110" spans="1:2" ht="15.95" customHeight="1" x14ac:dyDescent="0.25">
      <c r="A110" s="15" t="s">
        <v>6</v>
      </c>
      <c r="B110" s="14" t="s">
        <v>600</v>
      </c>
    </row>
    <row r="111" spans="1:2" ht="15.95" customHeight="1" x14ac:dyDescent="0.25">
      <c r="A111" s="15" t="s">
        <v>6</v>
      </c>
      <c r="B111" s="14" t="s">
        <v>601</v>
      </c>
    </row>
    <row r="112" spans="1:2" ht="15.95" customHeight="1" x14ac:dyDescent="0.25">
      <c r="A112" s="15" t="s">
        <v>6</v>
      </c>
      <c r="B112" s="14" t="s">
        <v>602</v>
      </c>
    </row>
    <row r="113" spans="1:2" ht="15.95" customHeight="1" x14ac:dyDescent="0.25">
      <c r="A113" s="15" t="s">
        <v>6</v>
      </c>
      <c r="B113" s="14" t="s">
        <v>603</v>
      </c>
    </row>
    <row r="114" spans="1:2" ht="15.95" customHeight="1" x14ac:dyDescent="0.25">
      <c r="A114" s="15" t="s">
        <v>6</v>
      </c>
      <c r="B114" s="14" t="s">
        <v>604</v>
      </c>
    </row>
    <row r="115" spans="1:2" ht="15.95" customHeight="1" x14ac:dyDescent="0.25">
      <c r="A115" s="15" t="s">
        <v>6</v>
      </c>
      <c r="B115" s="14" t="s">
        <v>605</v>
      </c>
    </row>
    <row r="116" spans="1:2" ht="15.95" customHeight="1" x14ac:dyDescent="0.25">
      <c r="A116" s="15" t="s">
        <v>6</v>
      </c>
      <c r="B116" s="14" t="s">
        <v>606</v>
      </c>
    </row>
    <row r="117" spans="1:2" ht="15.95" customHeight="1" x14ac:dyDescent="0.25">
      <c r="A117" s="15" t="s">
        <v>6</v>
      </c>
      <c r="B117" s="14" t="s">
        <v>607</v>
      </c>
    </row>
    <row r="118" spans="1:2" ht="15.95" customHeight="1" x14ac:dyDescent="0.25">
      <c r="A118" s="15" t="s">
        <v>6</v>
      </c>
      <c r="B118" s="14" t="s">
        <v>608</v>
      </c>
    </row>
    <row r="119" spans="1:2" ht="42" customHeight="1" x14ac:dyDescent="0.25">
      <c r="A119" s="15" t="s">
        <v>7</v>
      </c>
      <c r="B119" s="14" t="s">
        <v>609</v>
      </c>
    </row>
    <row r="120" spans="1:2" ht="27.95" customHeight="1" x14ac:dyDescent="0.25">
      <c r="A120" s="15" t="s">
        <v>7</v>
      </c>
      <c r="B120" s="14" t="s">
        <v>610</v>
      </c>
    </row>
    <row r="121" spans="1:2" ht="27.95" customHeight="1" x14ac:dyDescent="0.25">
      <c r="A121" s="15" t="s">
        <v>7</v>
      </c>
      <c r="B121" s="14" t="s">
        <v>611</v>
      </c>
    </row>
    <row r="122" spans="1:2" ht="42" customHeight="1" x14ac:dyDescent="0.25">
      <c r="A122" s="15" t="s">
        <v>7</v>
      </c>
      <c r="B122" s="14" t="s">
        <v>612</v>
      </c>
    </row>
    <row r="123" spans="1:2" ht="27.95" customHeight="1" x14ac:dyDescent="0.25">
      <c r="A123" s="15" t="s">
        <v>7</v>
      </c>
      <c r="B123" s="14" t="s">
        <v>613</v>
      </c>
    </row>
    <row r="124" spans="1:2" ht="27.95" customHeight="1" x14ac:dyDescent="0.25">
      <c r="A124" s="15" t="s">
        <v>7</v>
      </c>
      <c r="B124" s="14" t="s">
        <v>614</v>
      </c>
    </row>
    <row r="125" spans="1:2" ht="15.95" customHeight="1" x14ac:dyDescent="0.25">
      <c r="A125" s="15" t="s">
        <v>7</v>
      </c>
      <c r="B125" s="14" t="s">
        <v>615</v>
      </c>
    </row>
    <row r="126" spans="1:2" ht="15.95" customHeight="1" x14ac:dyDescent="0.25">
      <c r="A126" s="15" t="s">
        <v>7</v>
      </c>
      <c r="B126" s="14" t="s">
        <v>616</v>
      </c>
    </row>
    <row r="127" spans="1:2" ht="84" customHeight="1" x14ac:dyDescent="0.25">
      <c r="A127" s="15" t="s">
        <v>7</v>
      </c>
      <c r="B127" s="14" t="s">
        <v>617</v>
      </c>
    </row>
    <row r="128" spans="1:2" ht="27.95" customHeight="1" x14ac:dyDescent="0.25">
      <c r="A128" s="15" t="s">
        <v>7</v>
      </c>
      <c r="B128" s="14" t="s">
        <v>618</v>
      </c>
    </row>
    <row r="129" spans="1:2" ht="27.95" customHeight="1" x14ac:dyDescent="0.25">
      <c r="A129" s="15" t="s">
        <v>7</v>
      </c>
      <c r="B129" s="14" t="s">
        <v>619</v>
      </c>
    </row>
    <row r="130" spans="1:2" ht="15.95" customHeight="1" x14ac:dyDescent="0.25">
      <c r="A130" s="15" t="s">
        <v>7</v>
      </c>
      <c r="B130" s="14" t="s">
        <v>620</v>
      </c>
    </row>
    <row r="131" spans="1:2" ht="15.95" customHeight="1" x14ac:dyDescent="0.25">
      <c r="A131" s="15" t="s">
        <v>7</v>
      </c>
      <c r="B131" s="14" t="s">
        <v>621</v>
      </c>
    </row>
    <row r="132" spans="1:2" ht="15.95" customHeight="1" x14ac:dyDescent="0.25">
      <c r="A132" s="15" t="s">
        <v>7</v>
      </c>
      <c r="B132" s="14" t="s">
        <v>622</v>
      </c>
    </row>
    <row r="133" spans="1:2" ht="15.95" customHeight="1" x14ac:dyDescent="0.25">
      <c r="A133" s="15" t="s">
        <v>7</v>
      </c>
      <c r="B133" s="14" t="s">
        <v>623</v>
      </c>
    </row>
    <row r="134" spans="1:2" ht="15.95" customHeight="1" x14ac:dyDescent="0.25">
      <c r="A134" s="15" t="s">
        <v>7</v>
      </c>
      <c r="B134" s="14" t="s">
        <v>624</v>
      </c>
    </row>
    <row r="135" spans="1:2" ht="15.95" customHeight="1" x14ac:dyDescent="0.25">
      <c r="A135" s="15" t="s">
        <v>7</v>
      </c>
      <c r="B135" s="14" t="s">
        <v>625</v>
      </c>
    </row>
    <row r="136" spans="1:2" ht="15.95" customHeight="1" x14ac:dyDescent="0.25">
      <c r="A136" s="15" t="s">
        <v>7</v>
      </c>
      <c r="B136" s="14" t="s">
        <v>626</v>
      </c>
    </row>
    <row r="137" spans="1:2" ht="15.95" customHeight="1" x14ac:dyDescent="0.25">
      <c r="A137" s="15" t="s">
        <v>7</v>
      </c>
      <c r="B137" s="14" t="s">
        <v>627</v>
      </c>
    </row>
    <row r="138" spans="1:2" ht="15.95" customHeight="1" x14ac:dyDescent="0.25">
      <c r="A138" s="15" t="s">
        <v>7</v>
      </c>
      <c r="B138" s="14" t="s">
        <v>628</v>
      </c>
    </row>
    <row r="139" spans="1:2" ht="15.95" customHeight="1" x14ac:dyDescent="0.25">
      <c r="A139" s="15" t="s">
        <v>7</v>
      </c>
      <c r="B139" s="14" t="s">
        <v>629</v>
      </c>
    </row>
    <row r="140" spans="1:2" ht="15.95" customHeight="1" x14ac:dyDescent="0.25">
      <c r="A140" s="15" t="s">
        <v>7</v>
      </c>
      <c r="B140" s="14" t="s">
        <v>630</v>
      </c>
    </row>
    <row r="141" spans="1:2" ht="15.95" customHeight="1" x14ac:dyDescent="0.25">
      <c r="A141" s="15" t="s">
        <v>7</v>
      </c>
      <c r="B141" s="14" t="s">
        <v>631</v>
      </c>
    </row>
    <row r="142" spans="1:2" ht="15.95" customHeight="1" x14ac:dyDescent="0.25">
      <c r="A142" s="15" t="s">
        <v>7</v>
      </c>
      <c r="B142" s="14" t="s">
        <v>632</v>
      </c>
    </row>
    <row r="143" spans="1:2" ht="15.95" customHeight="1" x14ac:dyDescent="0.25">
      <c r="A143" s="15" t="s">
        <v>7</v>
      </c>
      <c r="B143" s="14" t="s">
        <v>633</v>
      </c>
    </row>
    <row r="144" spans="1:2" ht="15.95" customHeight="1" x14ac:dyDescent="0.25">
      <c r="A144" s="15" t="s">
        <v>7</v>
      </c>
      <c r="B144" s="14" t="s">
        <v>634</v>
      </c>
    </row>
    <row r="145" spans="1:2" ht="15.95" customHeight="1" x14ac:dyDescent="0.25">
      <c r="A145" s="15" t="s">
        <v>7</v>
      </c>
      <c r="B145" s="14" t="s">
        <v>635</v>
      </c>
    </row>
  </sheetData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סיכום מנהלים</vt:lpstr>
      <vt:lpstr>דירוג</vt:lpstr>
      <vt:lpstr>רווח והפסד</vt:lpstr>
      <vt:lpstr>מאזן</vt:lpstr>
      <vt:lpstr>רווחיות</vt:lpstr>
      <vt:lpstr>יעילות</vt:lpstr>
      <vt:lpstr>הון ונזילות</vt:lpstr>
      <vt:lpstr>איכות אשראי</vt:lpstr>
      <vt:lpstr>צמיחה ונתח שוק</vt:lpstr>
      <vt:lpstr>רבעוני 2026</vt:lpstr>
      <vt:lpstr>ניתוח איכותני</vt:lpstr>
      <vt:lpstr>נתונים</vt:lpstr>
      <vt:lpstr>מקורות והערות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Avi Abuganny</cp:lastModifiedBy>
  <dcterms:created xsi:type="dcterms:W3CDTF">2026-09-23T07:49:19Z</dcterms:created>
  <dcterms:modified xsi:type="dcterms:W3CDTF">2026-09-23T07:49:21Z</dcterms:modified>
</cp:coreProperties>
</file>